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theitwhizz.sharepoint.com/Shared Documents/Testing &amp; Data/"/>
    </mc:Choice>
  </mc:AlternateContent>
  <xr:revisionPtr revIDLastSave="482" documentId="8_{AD6D77A1-2371-4F45-A283-1A2600AC4551}" xr6:coauthVersionLast="47" xr6:coauthVersionMax="47" xr10:uidLastSave="{AAFE9687-5E3E-4DF8-BA45-2CC25C2D6AC1}"/>
  <bookViews>
    <workbookView xWindow="-28920" yWindow="-60" windowWidth="29040" windowHeight="15840" xr2:uid="{9AC7E9E4-9CCF-4DAD-941C-E9A514F6F1FF}"/>
  </bookViews>
  <sheets>
    <sheet name="Stock Li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D2" i="1" a="1"/>
  <c r="D2" i="1" s="1"/>
  <c r="D3" i="1" a="1"/>
  <c r="D3" i="1" s="1"/>
  <c r="D4" i="1" a="1"/>
  <c r="D4" i="1" s="1"/>
  <c r="D5" i="1" a="1"/>
  <c r="D5" i="1" s="1"/>
  <c r="D6" i="1" a="1"/>
  <c r="D6" i="1" s="1"/>
  <c r="D7" i="1" a="1"/>
  <c r="D7" i="1" s="1"/>
  <c r="D8" i="1" a="1"/>
  <c r="D8" i="1" s="1"/>
  <c r="D9" i="1" a="1"/>
  <c r="D9" i="1" s="1"/>
  <c r="H2" i="1" a="1"/>
  <c r="H2" i="1" s="1"/>
  <c r="H3" i="1" a="1"/>
  <c r="H3" i="1" s="1"/>
  <c r="H4" i="1" a="1"/>
  <c r="H4" i="1" s="1"/>
  <c r="H5" i="1" a="1"/>
  <c r="H5" i="1" s="1"/>
  <c r="H6" i="1" a="1"/>
  <c r="H6" i="1" s="1"/>
  <c r="H7" i="1" a="1"/>
  <c r="H7" i="1" s="1"/>
  <c r="H8" i="1" a="1"/>
  <c r="H8" i="1" s="1"/>
  <c r="H9" i="1" a="1"/>
  <c r="H9" i="1" s="1"/>
  <c r="AB2" i="1" a="1"/>
  <c r="AB2" i="1" s="1"/>
  <c r="AB3" i="1" a="1"/>
  <c r="AB3" i="1" s="1"/>
  <c r="AB4" i="1" a="1"/>
  <c r="AB4" i="1" s="1"/>
  <c r="AB5" i="1" a="1"/>
  <c r="AB5" i="1" s="1"/>
  <c r="AB6" i="1" a="1"/>
  <c r="AB6" i="1" s="1"/>
  <c r="AB7" i="1" a="1"/>
  <c r="AB7" i="1" s="1"/>
  <c r="AB8" i="1" a="1"/>
  <c r="AB8" i="1" s="1"/>
  <c r="AB9" i="1" a="1"/>
  <c r="AB9" i="1" s="1"/>
  <c r="AA2" i="1" a="1"/>
  <c r="AA2" i="1" s="1"/>
  <c r="AA3" i="1" a="1"/>
  <c r="AA3" i="1" s="1"/>
  <c r="AA4" i="1" a="1"/>
  <c r="AA4" i="1" s="1"/>
  <c r="AA5" i="1" a="1"/>
  <c r="AA5" i="1" s="1"/>
  <c r="AA6" i="1" a="1"/>
  <c r="AA6" i="1" s="1"/>
  <c r="AA7" i="1" a="1"/>
  <c r="AA7" i="1" s="1"/>
  <c r="AA8" i="1" a="1"/>
  <c r="AA8" i="1" s="1"/>
  <c r="AA9" i="1" a="1"/>
  <c r="AA9" i="1" s="1"/>
  <c r="Z2" i="1" a="1"/>
  <c r="Z2" i="1" s="1"/>
  <c r="Z3" i="1" a="1"/>
  <c r="Z3" i="1" s="1"/>
  <c r="Z4" i="1" a="1"/>
  <c r="Z4" i="1" s="1"/>
  <c r="Z5" i="1" a="1"/>
  <c r="Z5" i="1" s="1"/>
  <c r="Z6" i="1" a="1"/>
  <c r="Z6" i="1" s="1"/>
  <c r="Z7" i="1" a="1"/>
  <c r="Z7" i="1" s="1"/>
  <c r="Z8" i="1" a="1"/>
  <c r="Z8" i="1" s="1"/>
  <c r="Z9" i="1" a="1"/>
  <c r="Z9" i="1" s="1"/>
  <c r="Y2" i="1" a="1"/>
  <c r="Y2" i="1" s="1"/>
  <c r="Y3" i="1" a="1"/>
  <c r="Y3" i="1" s="1"/>
  <c r="Y4" i="1" a="1"/>
  <c r="Y4" i="1" s="1"/>
  <c r="Y5" i="1" a="1"/>
  <c r="Y5" i="1" s="1"/>
  <c r="Y6" i="1" a="1"/>
  <c r="Y6" i="1" s="1"/>
  <c r="Y7" i="1" a="1"/>
  <c r="Y7" i="1" s="1"/>
  <c r="Y8" i="1" a="1"/>
  <c r="Y8" i="1" s="1"/>
  <c r="Y9" i="1" a="1"/>
  <c r="Y9" i="1" s="1"/>
  <c r="X2" i="1" a="1"/>
  <c r="X2" i="1" s="1"/>
  <c r="X3" i="1" a="1"/>
  <c r="X3" i="1" s="1"/>
  <c r="X4" i="1" a="1"/>
  <c r="X4" i="1" s="1"/>
  <c r="X5" i="1" a="1"/>
  <c r="X5" i="1" s="1"/>
  <c r="X6" i="1" a="1"/>
  <c r="X6" i="1" s="1"/>
  <c r="X7" i="1" a="1"/>
  <c r="X7" i="1" s="1"/>
  <c r="X8" i="1" a="1"/>
  <c r="X8" i="1" s="1"/>
  <c r="X9" i="1" a="1"/>
  <c r="X9" i="1" s="1"/>
  <c r="W2" i="1" a="1"/>
  <c r="W2" i="1" s="1"/>
  <c r="W3" i="1" a="1"/>
  <c r="W3" i="1" s="1"/>
  <c r="W4" i="1" a="1"/>
  <c r="W4" i="1" s="1"/>
  <c r="W5" i="1" a="1"/>
  <c r="W5" i="1" s="1"/>
  <c r="W6" i="1" a="1"/>
  <c r="W6" i="1" s="1"/>
  <c r="W7" i="1" a="1"/>
  <c r="W7" i="1" s="1"/>
  <c r="W8" i="1" a="1"/>
  <c r="W8" i="1" s="1"/>
  <c r="W9" i="1" a="1"/>
  <c r="W9" i="1" s="1"/>
  <c r="V2" i="1" a="1"/>
  <c r="V2" i="1" s="1"/>
  <c r="V3" i="1" a="1"/>
  <c r="V3" i="1" s="1"/>
  <c r="V4" i="1" a="1"/>
  <c r="V4" i="1" s="1"/>
  <c r="V5" i="1" a="1"/>
  <c r="V5" i="1" s="1"/>
  <c r="V6" i="1" a="1"/>
  <c r="V6" i="1" s="1"/>
  <c r="V7" i="1" a="1"/>
  <c r="V7" i="1" s="1"/>
  <c r="V8" i="1" a="1"/>
  <c r="V8" i="1" s="1"/>
  <c r="V9" i="1" a="1"/>
  <c r="V9" i="1" s="1"/>
  <c r="U2" i="1" a="1"/>
  <c r="U2" i="1" s="1"/>
  <c r="U3" i="1" a="1"/>
  <c r="U3" i="1" s="1"/>
  <c r="U4" i="1" a="1"/>
  <c r="U4" i="1" s="1"/>
  <c r="U5" i="1" a="1"/>
  <c r="U5" i="1" s="1"/>
  <c r="U6" i="1" a="1"/>
  <c r="U6" i="1" s="1"/>
  <c r="U7" i="1" a="1"/>
  <c r="U7" i="1" s="1"/>
  <c r="U8" i="1" a="1"/>
  <c r="U8" i="1" s="1"/>
  <c r="U9" i="1" a="1"/>
  <c r="U9" i="1" s="1"/>
  <c r="T2" i="1" a="1"/>
  <c r="T2" i="1" s="1"/>
  <c r="T3" i="1" a="1"/>
  <c r="T3" i="1" s="1"/>
  <c r="T4" i="1" a="1"/>
  <c r="T4" i="1" s="1"/>
  <c r="T5" i="1" a="1"/>
  <c r="T5" i="1" s="1"/>
  <c r="T6" i="1" a="1"/>
  <c r="T6" i="1" s="1"/>
  <c r="T7" i="1" a="1"/>
  <c r="T7" i="1" s="1"/>
  <c r="T8" i="1" a="1"/>
  <c r="T8" i="1" s="1"/>
  <c r="T9" i="1" a="1"/>
  <c r="T9" i="1" s="1"/>
  <c r="S2" i="1" a="1"/>
  <c r="S2" i="1" s="1"/>
  <c r="S3" i="1" a="1"/>
  <c r="S3" i="1" s="1"/>
  <c r="S4" i="1" a="1"/>
  <c r="S4" i="1" s="1"/>
  <c r="S5" i="1" a="1"/>
  <c r="S5" i="1" s="1"/>
  <c r="S6" i="1" a="1"/>
  <c r="S6" i="1" s="1"/>
  <c r="S7" i="1" a="1"/>
  <c r="S7" i="1" s="1"/>
  <c r="S8" i="1" a="1"/>
  <c r="S8" i="1" s="1"/>
  <c r="S9" i="1" a="1"/>
  <c r="S9" i="1" s="1"/>
  <c r="R2" i="1" a="1"/>
  <c r="R2" i="1" s="1"/>
  <c r="R3" i="1" a="1"/>
  <c r="R3" i="1" s="1"/>
  <c r="R4" i="1" a="1"/>
  <c r="R4" i="1" s="1"/>
  <c r="R5" i="1" a="1"/>
  <c r="R5" i="1" s="1"/>
  <c r="R6" i="1" a="1"/>
  <c r="R6" i="1" s="1"/>
  <c r="R7" i="1" a="1"/>
  <c r="R7" i="1" s="1"/>
  <c r="R8" i="1" a="1"/>
  <c r="R8" i="1" s="1"/>
  <c r="R9" i="1" a="1"/>
  <c r="R9" i="1" s="1"/>
  <c r="Q2" i="1" a="1"/>
  <c r="Q2" i="1" s="1"/>
  <c r="Q3" i="1" a="1"/>
  <c r="Q3" i="1" s="1"/>
  <c r="Q4" i="1" a="1"/>
  <c r="Q4" i="1" s="1"/>
  <c r="Q5" i="1" a="1"/>
  <c r="Q5" i="1" s="1"/>
  <c r="Q6" i="1" a="1"/>
  <c r="Q6" i="1" s="1"/>
  <c r="Q7" i="1" a="1"/>
  <c r="Q7" i="1" s="1"/>
  <c r="Q8" i="1" a="1"/>
  <c r="Q8" i="1" s="1"/>
  <c r="Q9" i="1" a="1"/>
  <c r="Q9" i="1" s="1"/>
  <c r="P2" i="1" a="1"/>
  <c r="P2" i="1" s="1"/>
  <c r="P3" i="1" a="1"/>
  <c r="P3" i="1" s="1"/>
  <c r="P4" i="1" a="1"/>
  <c r="P4" i="1" s="1"/>
  <c r="P5" i="1" a="1"/>
  <c r="P5" i="1" s="1"/>
  <c r="P6" i="1" a="1"/>
  <c r="P6" i="1" s="1"/>
  <c r="P7" i="1" a="1"/>
  <c r="P7" i="1" s="1"/>
  <c r="P8" i="1" a="1"/>
  <c r="P8" i="1" s="1"/>
  <c r="P9" i="1" a="1"/>
  <c r="P9" i="1" s="1"/>
  <c r="O2" i="1" a="1"/>
  <c r="O2" i="1" s="1"/>
  <c r="O3" i="1" a="1"/>
  <c r="O3" i="1" s="1"/>
  <c r="O4" i="1" a="1"/>
  <c r="O4" i="1" s="1"/>
  <c r="O5" i="1" a="1"/>
  <c r="O5" i="1" s="1"/>
  <c r="O6" i="1" a="1"/>
  <c r="O6" i="1" s="1"/>
  <c r="O7" i="1" a="1"/>
  <c r="O7" i="1" s="1"/>
  <c r="O8" i="1" a="1"/>
  <c r="O8" i="1" s="1"/>
  <c r="O9" i="1" a="1"/>
  <c r="O9" i="1" s="1"/>
  <c r="N2" i="1" a="1"/>
  <c r="N2" i="1" s="1"/>
  <c r="N3" i="1" a="1"/>
  <c r="N3" i="1" s="1"/>
  <c r="N4" i="1" a="1"/>
  <c r="N4" i="1" s="1"/>
  <c r="N5" i="1" a="1"/>
  <c r="N5" i="1" s="1"/>
  <c r="N6" i="1" a="1"/>
  <c r="N6" i="1" s="1"/>
  <c r="N7" i="1" a="1"/>
  <c r="N7" i="1" s="1"/>
  <c r="N8" i="1" a="1"/>
  <c r="N8" i="1" s="1"/>
  <c r="N9" i="1" a="1"/>
  <c r="N9" i="1" s="1"/>
  <c r="M2" i="1" a="1"/>
  <c r="M2" i="1" s="1"/>
  <c r="M3" i="1" a="1"/>
  <c r="M3" i="1" s="1"/>
  <c r="M4" i="1" a="1"/>
  <c r="M4" i="1" s="1"/>
  <c r="M5" i="1" a="1"/>
  <c r="M5" i="1" s="1"/>
  <c r="M6" i="1" a="1"/>
  <c r="M6" i="1" s="1"/>
  <c r="M7" i="1" a="1"/>
  <c r="M7" i="1" s="1"/>
  <c r="M8" i="1" a="1"/>
  <c r="M8" i="1" s="1"/>
  <c r="M9" i="1" a="1"/>
  <c r="M9" i="1" s="1"/>
  <c r="L2" i="1" a="1"/>
  <c r="L2" i="1" s="1"/>
  <c r="L3" i="1" a="1"/>
  <c r="L3" i="1" s="1"/>
  <c r="L4" i="1" a="1"/>
  <c r="L4" i="1" s="1"/>
  <c r="L5" i="1" a="1"/>
  <c r="L5" i="1" s="1"/>
  <c r="L6" i="1" a="1"/>
  <c r="L6" i="1" s="1"/>
  <c r="L7" i="1" a="1"/>
  <c r="L7" i="1" s="1"/>
  <c r="L8" i="1" a="1"/>
  <c r="L8" i="1" s="1"/>
  <c r="L9" i="1" a="1"/>
  <c r="L9" i="1" s="1"/>
  <c r="K2" i="1" a="1"/>
  <c r="K2" i="1" s="1"/>
  <c r="K3" i="1" a="1"/>
  <c r="K3" i="1" s="1"/>
  <c r="K4" i="1" a="1"/>
  <c r="K4" i="1" s="1"/>
  <c r="K5" i="1" a="1"/>
  <c r="K5" i="1" s="1"/>
  <c r="K6" i="1" a="1"/>
  <c r="K6" i="1" s="1"/>
  <c r="K7" i="1" a="1"/>
  <c r="K7" i="1" s="1"/>
  <c r="K8" i="1" a="1"/>
  <c r="K8" i="1" s="1"/>
  <c r="K9" i="1" a="1"/>
  <c r="K9" i="1" s="1"/>
  <c r="I2" i="1" a="1"/>
  <c r="I2" i="1" s="1"/>
  <c r="I3" i="1" a="1"/>
  <c r="I3" i="1" s="1"/>
  <c r="I4" i="1" a="1"/>
  <c r="I4" i="1" s="1"/>
  <c r="I5" i="1" a="1"/>
  <c r="I5" i="1" s="1"/>
  <c r="I6" i="1" a="1"/>
  <c r="I6" i="1" s="1"/>
  <c r="I7" i="1" a="1"/>
  <c r="I7" i="1" s="1"/>
  <c r="I8" i="1" a="1"/>
  <c r="I8" i="1" s="1"/>
  <c r="I9" i="1" a="1"/>
  <c r="I9" i="1" s="1"/>
  <c r="J2" i="1" a="1"/>
  <c r="J2" i="1" s="1"/>
  <c r="J3" i="1" a="1"/>
  <c r="J3" i="1" s="1"/>
  <c r="J4" i="1" a="1"/>
  <c r="J4" i="1" s="1"/>
  <c r="E4" i="1" s="1"/>
  <c r="J5" i="1" a="1"/>
  <c r="J5" i="1" s="1"/>
  <c r="J6" i="1" a="1"/>
  <c r="J6" i="1" s="1"/>
  <c r="J7" i="1" a="1"/>
  <c r="J7" i="1" s="1"/>
  <c r="E7" i="1" s="1"/>
  <c r="J8" i="1" a="1"/>
  <c r="J8" i="1" s="1"/>
  <c r="E8" i="1" s="1"/>
  <c r="J9" i="1" a="1"/>
  <c r="J9" i="1" s="1"/>
  <c r="E9" i="1" l="1"/>
  <c r="F9" i="1" s="1"/>
  <c r="G9" i="1" s="1"/>
  <c r="F8" i="1"/>
  <c r="G8" i="1" s="1"/>
  <c r="E6" i="1"/>
  <c r="F6" i="1" s="1"/>
  <c r="G6" i="1" s="1"/>
  <c r="E5" i="1"/>
  <c r="F5" i="1" s="1"/>
  <c r="G5" i="1" s="1"/>
  <c r="E3" i="1"/>
  <c r="F3" i="1" s="1"/>
  <c r="G3" i="1" s="1"/>
  <c r="E2" i="1"/>
  <c r="F2" i="1" s="1"/>
  <c r="F7" i="1"/>
  <c r="G7" i="1" s="1"/>
  <c r="F4" i="1"/>
  <c r="G4" i="1" s="1"/>
  <c r="B13" i="1" l="1"/>
  <c r="G2" i="1"/>
  <c r="B14" i="1"/>
  <c r="B15" i="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8">
    <bk>
      <extLst>
        <ext uri="{3e2802c4-a4d2-4d8b-9148-e3be6c30e623}">
          <xlrd:rvb i="1"/>
        </ext>
      </extLst>
    </bk>
    <bk>
      <extLst>
        <ext uri="{3e2802c4-a4d2-4d8b-9148-e3be6c30e623}">
          <xlrd:rvb i="4"/>
        </ext>
      </extLst>
    </bk>
    <bk>
      <extLst>
        <ext uri="{3e2802c4-a4d2-4d8b-9148-e3be6c30e623}">
          <xlrd:rvb i="7"/>
        </ext>
      </extLst>
    </bk>
    <bk>
      <extLst>
        <ext uri="{3e2802c4-a4d2-4d8b-9148-e3be6c30e623}">
          <xlrd:rvb i="10"/>
        </ext>
      </extLst>
    </bk>
    <bk>
      <extLst>
        <ext uri="{3e2802c4-a4d2-4d8b-9148-e3be6c30e623}">
          <xlrd:rvb i="17"/>
        </ext>
      </extLst>
    </bk>
    <bk>
      <extLst>
        <ext uri="{3e2802c4-a4d2-4d8b-9148-e3be6c30e623}">
          <xlrd:rvb i="20"/>
        </ext>
      </extLst>
    </bk>
    <bk>
      <extLst>
        <ext uri="{3e2802c4-a4d2-4d8b-9148-e3be6c30e623}">
          <xlrd:rvb i="23"/>
        </ext>
      </extLst>
    </bk>
    <bk>
      <extLst>
        <ext uri="{3e2802c4-a4d2-4d8b-9148-e3be6c30e623}">
          <xlrd:rvb i="26"/>
        </ext>
      </extLst>
    </bk>
  </futureMetadata>
  <cellMetadata count="1">
    <bk>
      <rc t="1" v="0"/>
    </bk>
  </cellMetadata>
  <valueMetadata count="8">
    <bk>
      <rc t="2" v="0"/>
    </bk>
    <bk>
      <rc t="2" v="1"/>
    </bk>
    <bk>
      <rc t="2" v="2"/>
    </bk>
    <bk>
      <rc t="2" v="3"/>
    </bk>
    <bk>
      <rc t="2" v="4"/>
    </bk>
    <bk>
      <rc t="2" v="5"/>
    </bk>
    <bk>
      <rc t="2" v="6"/>
    </bk>
    <bk>
      <rc t="2" v="7"/>
    </bk>
  </valueMetadata>
</metadata>
</file>

<file path=xl/sharedStrings.xml><?xml version="1.0" encoding="utf-8"?>
<sst xmlns="http://schemas.openxmlformats.org/spreadsheetml/2006/main" count="32" uniqueCount="29">
  <si>
    <t>Change (%)</t>
  </si>
  <si>
    <t>Description</t>
  </si>
  <si>
    <t>Low</t>
  </si>
  <si>
    <t>Open</t>
  </si>
  <si>
    <t>High</t>
  </si>
  <si>
    <t>P/E</t>
  </si>
  <si>
    <t>Current Price</t>
  </si>
  <si>
    <t>Industry</t>
  </si>
  <si>
    <t>Exchange</t>
  </si>
  <si>
    <t>Exchange abbreviation</t>
  </si>
  <si>
    <t>Change</t>
  </si>
  <si>
    <t>Currency</t>
  </si>
  <si>
    <t>Previous close</t>
  </si>
  <si>
    <t>52 week high</t>
  </si>
  <si>
    <t>52 week low</t>
  </si>
  <si>
    <t>Volume</t>
  </si>
  <si>
    <t>Volume average</t>
  </si>
  <si>
    <t>Market cap</t>
  </si>
  <si>
    <t>Beta</t>
  </si>
  <si>
    <t>Shares outstanding</t>
  </si>
  <si>
    <t>Employees</t>
  </si>
  <si>
    <t>Market Value</t>
  </si>
  <si>
    <t>Unrealized Profit/Loss</t>
  </si>
  <si>
    <t>Unrealized Profit/Loss %</t>
  </si>
  <si>
    <t>Cost Basis</t>
  </si>
  <si>
    <t>Cost basis (Total amount spent)</t>
  </si>
  <si>
    <t>Name</t>
  </si>
  <si>
    <t>Input Stock Code (ie GOOG, MSFT)</t>
  </si>
  <si>
    <t>Input Number of Shares/Stocks Owned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</si>
</sst>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00"/>
  </numFmts>
  <fonts count="7" x14ac:knownFonts="1">
    <font>
      <sz val="11"/>
      <color theme="1"/>
      <name val="Aptos Narrow"/>
      <family val="2"/>
      <scheme val="minor"/>
    </font>
    <font>
      <sz val="8"/>
      <name val="Aptos Narrow"/>
      <family val="2"/>
      <scheme val="minor"/>
    </font>
    <font>
      <sz val="11"/>
      <color theme="1"/>
      <name val="Aptos Narrow"/>
      <family val="2"/>
      <scheme val="minor"/>
    </font>
    <font>
      <sz val="18"/>
      <color theme="1"/>
      <name val="Aptos Narrow"/>
      <family val="2"/>
      <scheme val="minor"/>
    </font>
    <font>
      <sz val="12"/>
      <color theme="1"/>
      <name val="Aptos Narrow"/>
      <family val="2"/>
      <scheme val="minor"/>
    </font>
    <font>
      <sz val="10"/>
      <name val="Aptos Narrow"/>
      <family val="2"/>
      <scheme val="minor"/>
    </font>
    <font>
      <sz val="10"/>
      <color theme="1"/>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49992370372631"/>
        <bgColor indexed="64"/>
      </patternFill>
    </fill>
    <fill>
      <patternFill patternType="solid">
        <fgColor theme="3" tint="0.8999908444471571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cellStyleXfs>
  <cellXfs count="40">
    <xf numFmtId="0" fontId="0" fillId="0" borderId="0" xfId="0"/>
    <xf numFmtId="0" fontId="3" fillId="3" borderId="0" xfId="0" applyFont="1" applyFill="1" applyAlignment="1">
      <alignment horizontal="center" vertical="center"/>
    </xf>
    <xf numFmtId="0" fontId="4" fillId="3" borderId="0" xfId="0" applyFont="1" applyFill="1" applyAlignment="1">
      <alignment horizontal="center" vertical="center"/>
    </xf>
    <xf numFmtId="10" fontId="4" fillId="3" borderId="0" xfId="1" applyNumberFormat="1" applyFont="1" applyFill="1" applyAlignment="1">
      <alignment horizontal="center" vertical="center"/>
    </xf>
    <xf numFmtId="0" fontId="4" fillId="3" borderId="0" xfId="0" applyFont="1" applyFill="1" applyAlignment="1">
      <alignment horizontal="left" vertical="center" wrapText="1"/>
    </xf>
    <xf numFmtId="2" fontId="4" fillId="3" borderId="0" xfId="0" applyNumberFormat="1" applyFont="1" applyFill="1" applyAlignment="1">
      <alignment horizontal="center" vertical="center"/>
    </xf>
    <xf numFmtId="0" fontId="0" fillId="3" borderId="0" xfId="0" applyFill="1" applyAlignment="1">
      <alignment horizontal="center" vertical="center"/>
    </xf>
    <xf numFmtId="49" fontId="0" fillId="5" borderId="4" xfId="0" applyNumberFormat="1" applyFill="1" applyBorder="1" applyAlignment="1">
      <alignment horizontal="left" vertical="center"/>
    </xf>
    <xf numFmtId="0" fontId="0" fillId="5" borderId="1" xfId="0" applyFill="1" applyBorder="1" applyAlignment="1">
      <alignment horizontal="center" vertical="center"/>
    </xf>
    <xf numFmtId="44" fontId="0" fillId="5" borderId="1" xfId="2" applyFont="1" applyFill="1" applyBorder="1" applyAlignment="1">
      <alignment horizontal="center" vertical="center"/>
    </xf>
    <xf numFmtId="43" fontId="0" fillId="2" borderId="12" xfId="3" applyFont="1" applyFill="1" applyBorder="1" applyAlignment="1">
      <alignment horizontal="left" vertical="center"/>
    </xf>
    <xf numFmtId="44" fontId="0" fillId="2" borderId="3" xfId="2" applyFont="1" applyFill="1" applyBorder="1" applyAlignment="1">
      <alignment horizontal="center" vertical="center"/>
    </xf>
    <xf numFmtId="10" fontId="0" fillId="2" borderId="3" xfId="1" applyNumberFormat="1" applyFont="1" applyFill="1" applyBorder="1" applyAlignment="1">
      <alignment horizontal="center" vertical="center"/>
    </xf>
    <xf numFmtId="164" fontId="0" fillId="2" borderId="3" xfId="0" applyNumberFormat="1"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left" vertical="center"/>
    </xf>
    <xf numFmtId="43" fontId="0" fillId="2" borderId="3" xfId="3" applyFont="1" applyFill="1" applyBorder="1" applyAlignment="1">
      <alignment horizontal="center" vertical="center"/>
    </xf>
    <xf numFmtId="43" fontId="0" fillId="2" borderId="7" xfId="3" applyFont="1" applyFill="1" applyBorder="1" applyAlignment="1">
      <alignment horizontal="center" vertical="center"/>
    </xf>
    <xf numFmtId="0" fontId="0" fillId="2" borderId="2" xfId="0" applyFill="1" applyBorder="1" applyAlignment="1">
      <alignment horizontal="left" vertical="top" wrapText="1"/>
    </xf>
    <xf numFmtId="49" fontId="0" fillId="5" borderId="11" xfId="0" applyNumberFormat="1" applyFill="1" applyBorder="1" applyAlignment="1">
      <alignment horizontal="left" vertical="center"/>
    </xf>
    <xf numFmtId="44" fontId="0" fillId="2" borderId="2" xfId="2" applyFont="1" applyFill="1" applyBorder="1" applyAlignment="1">
      <alignment horizontal="center" vertical="center"/>
    </xf>
    <xf numFmtId="10" fontId="0" fillId="2" borderId="1" xfId="1" applyNumberFormat="1" applyFont="1" applyFill="1" applyBorder="1" applyAlignment="1">
      <alignment horizontal="center" vertical="center"/>
    </xf>
    <xf numFmtId="164" fontId="0" fillId="2" borderId="2" xfId="0" applyNumberFormat="1"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left" vertical="center"/>
    </xf>
    <xf numFmtId="43" fontId="0" fillId="2" borderId="2" xfId="3" applyFont="1" applyFill="1" applyBorder="1" applyAlignment="1">
      <alignment horizontal="center" vertical="center"/>
    </xf>
    <xf numFmtId="43" fontId="0" fillId="2" borderId="1" xfId="3" applyFont="1" applyFill="1" applyBorder="1" applyAlignment="1">
      <alignment horizontal="center" vertical="center"/>
    </xf>
    <xf numFmtId="0" fontId="0" fillId="2" borderId="1" xfId="0" applyFill="1" applyBorder="1" applyAlignment="1">
      <alignment horizontal="left" vertical="top" wrapText="1"/>
    </xf>
    <xf numFmtId="44" fontId="2" fillId="5" borderId="2" xfId="2" applyFont="1" applyFill="1" applyBorder="1" applyAlignment="1">
      <alignment horizontal="center" vertical="center"/>
    </xf>
    <xf numFmtId="44" fontId="2" fillId="2" borderId="1" xfId="2" applyFont="1" applyFill="1" applyBorder="1" applyAlignment="1">
      <alignment horizontal="center" vertical="center"/>
    </xf>
    <xf numFmtId="44" fontId="2" fillId="5" borderId="1" xfId="2" applyFont="1" applyFill="1" applyBorder="1" applyAlignment="1">
      <alignment horizontal="center" vertical="center"/>
    </xf>
    <xf numFmtId="9" fontId="2" fillId="2" borderId="1" xfId="1" applyFont="1" applyFill="1" applyBorder="1" applyAlignment="1">
      <alignment horizontal="center" vertical="center"/>
    </xf>
    <xf numFmtId="0" fontId="5" fillId="4" borderId="6" xfId="0" applyFont="1" applyFill="1" applyBorder="1" applyAlignment="1">
      <alignment horizontal="center" vertical="center" wrapText="1"/>
    </xf>
    <xf numFmtId="0" fontId="6" fillId="3" borderId="0" xfId="0" applyFont="1" applyFill="1" applyAlignment="1">
      <alignment horizontal="center" vertical="center"/>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0" xfId="0" applyFont="1" applyFill="1" applyBorder="1" applyAlignment="1">
      <alignment horizontal="center" vertical="center" wrapText="1"/>
    </xf>
  </cellXfs>
  <cellStyles count="4">
    <cellStyle name="Comma" xfId="3" builtinId="3"/>
    <cellStyle name="Currency" xfId="2" builtinId="4"/>
    <cellStyle name="Normal" xfId="0" builtinId="0"/>
    <cellStyle name="Percent" xfId="1" builtinId="5"/>
  </cellStyles>
  <dxfs count="35">
    <dxf>
      <font>
        <color rgb="FFC00000"/>
      </font>
    </dxf>
    <dxf>
      <font>
        <color rgb="FF00B050"/>
      </font>
    </dxf>
    <dxf>
      <font>
        <color rgb="FFC00000"/>
      </font>
    </dxf>
    <dxf>
      <font>
        <color rgb="FF00B050"/>
      </font>
    </dxf>
    <dxf>
      <font>
        <b val="0"/>
        <i val="0"/>
        <strike val="0"/>
        <condense val="0"/>
        <extend val="0"/>
        <outline val="0"/>
        <shadow val="0"/>
        <u val="none"/>
        <vertAlign val="baseline"/>
        <sz val="11"/>
        <color theme="1"/>
        <name val="Aptos Narrow"/>
        <family val="2"/>
        <scheme val="minor"/>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ptos Narrow"/>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numFmt numFmtId="34" formatCode="_-&quot;$&quot;* #,##0.00_-;\-&quot;$&quot;* #,##0.00_-;_-&quot;$&quot;*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numFmt numFmtId="164" formatCode="0.0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numFmt numFmtId="34" formatCode="_-&quot;$&quot;* #,##0.00_-;\-&quot;$&quot;* #,##0.00_-;_-&quot;$&quot;* &quot;-&quot;??_-;_-@_-"/>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numFmt numFmtId="34" formatCode="_-&quot;$&quot;* #,##0.00_-;\-&quot;$&quot;* #,##0.00_-;_-&quot;$&quot;*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numFmt numFmtId="35" formatCode="_-* #,##0.00_-;\-* #,##0.00_-;_-* &quot;-&quot;??_-;_-@_-"/>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family val="2"/>
        <scheme val="minor"/>
      </font>
      <fill>
        <patternFill patternType="solid">
          <fgColor indexed="64"/>
          <bgColor theme="3" tint="0.89999084444715716"/>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family val="2"/>
        <scheme val="minor"/>
      </font>
      <fill>
        <patternFill patternType="solid">
          <fgColor indexed="64"/>
          <bgColor theme="3" tint="0.89999084444715716"/>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family val="2"/>
        <scheme val="minor"/>
      </font>
      <numFmt numFmtId="30" formatCode="@"/>
      <fill>
        <patternFill patternType="solid">
          <fgColor indexed="64"/>
          <bgColor theme="3" tint="0.89999084444715716"/>
        </patternFill>
      </fill>
      <alignment horizontal="left" vertical="center" textRotation="0" wrapText="0" indent="0" justifyLastLine="0" shrinkToFit="0" readingOrder="0"/>
      <border diagonalUp="0" diagonalDown="0" outline="0">
        <left/>
        <right style="thin">
          <color indexed="64"/>
        </right>
        <top style="thin">
          <color indexed="64"/>
        </top>
        <bottom/>
      </border>
    </dxf>
    <dxf>
      <border outline="0">
        <left style="thin">
          <color indexed="64"/>
        </left>
        <right style="thin">
          <color indexed="64"/>
        </right>
      </border>
    </dxf>
    <dxf>
      <font>
        <b val="0"/>
        <i val="0"/>
        <strike val="0"/>
        <condense val="0"/>
        <extend val="0"/>
        <outline val="0"/>
        <shadow val="0"/>
        <u val="none"/>
        <vertAlign val="baseline"/>
        <sz val="11"/>
        <color theme="1"/>
        <name val="Aptos Narrow"/>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ptos Narrow"/>
        <family val="2"/>
        <scheme val="minor"/>
      </font>
      <fill>
        <patternFill patternType="solid">
          <fgColor indexed="64"/>
          <bgColor theme="3" tint="0.74999237037263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9EDF9"/>
      <color rgb="FFF3D9F3"/>
      <color rgb="FFFEFCF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ichStyles" Target="richData/richStyles.xml"/><Relationship Id="rId13" Type="http://schemas.openxmlformats.org/officeDocument/2006/relationships/calcChain" Target="calcChain.xml"/><Relationship Id="rId3" Type="http://schemas.openxmlformats.org/officeDocument/2006/relationships/styles" Target="styles.xml"/><Relationship Id="rId7" Type="http://schemas.microsoft.com/office/2017/06/relationships/rdRichValueStructure" Target="richData/rdrichvaluestructure.xml"/><Relationship Id="rId12" Type="http://schemas.microsoft.com/office/2017/10/relationships/person" Target="persons/person.xml"/><Relationship Id="rId2" Type="http://schemas.openxmlformats.org/officeDocument/2006/relationships/theme" Target="theme/theme1.xml"/><Relationship Id="rId16" Type="http://schemas.openxmlformats.org/officeDocument/2006/relationships/customXml" Target="../customXml/item3.xml"/><Relationship Id="rId1" Type="http://schemas.openxmlformats.org/officeDocument/2006/relationships/worksheet" Target="worksheets/sheet1.xml"/><Relationship Id="rId6" Type="http://schemas.microsoft.com/office/2017/06/relationships/rdRichValue" Target="richData/rdrichvalue.xml"/><Relationship Id="rId11" Type="http://schemas.microsoft.com/office/2017/06/relationships/rdRichValueTypes" Target="richData/rdRichValueTypes.xml"/><Relationship Id="rId5" Type="http://schemas.openxmlformats.org/officeDocument/2006/relationships/sheetMetadata" Target="metadata.xml"/><Relationship Id="rId15" Type="http://schemas.openxmlformats.org/officeDocument/2006/relationships/customXml" Target="../customXml/item2.xml"/><Relationship Id="rId10" Type="http://schemas.microsoft.com/office/2017/06/relationships/rdSupportingPropertyBag" Target="richData/rdsupportingpropertybag.xml"/><Relationship Id="rId4" Type="http://schemas.openxmlformats.org/officeDocument/2006/relationships/sharedStrings" Target="sharedStrings.xml"/><Relationship Id="rId9" Type="http://schemas.microsoft.com/office/2017/06/relationships/rdSupportingPropertyBagStructure" Target="richData/rdsupportingpropertybagstructure.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1390650</xdr:colOff>
      <xdr:row>9</xdr:row>
      <xdr:rowOff>190501</xdr:rowOff>
    </xdr:from>
    <xdr:to>
      <xdr:col>1</xdr:col>
      <xdr:colOff>666749</xdr:colOff>
      <xdr:row>10</xdr:row>
      <xdr:rowOff>200026</xdr:rowOff>
    </xdr:to>
    <xdr:sp macro="" textlink="">
      <xdr:nvSpPr>
        <xdr:cNvPr id="3" name="TextBox 2">
          <a:extLst>
            <a:ext uri="{FF2B5EF4-FFF2-40B4-BE49-F238E27FC236}">
              <a16:creationId xmlns:a16="http://schemas.microsoft.com/office/drawing/2014/main" id="{FE4B2AC7-3E9C-0DE5-5FDB-B191C49D9821}"/>
            </a:ext>
          </a:extLst>
        </xdr:cNvPr>
        <xdr:cNvSpPr txBox="1"/>
      </xdr:nvSpPr>
      <xdr:spPr>
        <a:xfrm>
          <a:off x="1390650" y="3333751"/>
          <a:ext cx="2524124"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400"/>
            <a:t>Portfolio</a:t>
          </a:r>
          <a:r>
            <a:rPr lang="en-AU" sz="2400" baseline="0"/>
            <a:t> Totals</a:t>
          </a:r>
          <a:endParaRPr lang="en-AU" sz="2400"/>
        </a:p>
      </xdr:txBody>
    </xdr:sp>
    <xdr:clientData/>
  </xdr:twoCellAnchor>
</xdr:wsDr>
</file>

<file path=xl/persons/person.xml><?xml version="1.0" encoding="utf-8"?>
<personList xmlns="http://schemas.microsoft.com/office/spreadsheetml/2018/threadedcomments" xmlns:x="http://schemas.openxmlformats.org/spreadsheetml/2006/mai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27">
  <rv s="0">
    <v>en-AU</v>
    <v>c9zg6h</v>
    <v>268435456</v>
    <v>1</v>
    <v>Powered by Refinitiv</v>
    <v>0</v>
    <v>Alibaba Group Holding Limited (XHKG:89988)</v>
    <v>2</v>
    <v>3</v>
    <v>Finance</v>
    <v>4</v>
    <v>135.5</v>
    <v>60.978999999999999</v>
    <v>0.41520000000000001</v>
    <v>2.6</v>
    <v>2.6288999999999996E-2</v>
    <v>CNY</v>
    <v>Alibaba Group Holding Ltd is an investment holding company mainly engaged in the provision of technology infrastructure and marketing platforms. The Company operates its business through nine segments. The China Commerce Retail segment is engaged in the China commerce retail business. The China Commerce Wholesale segment is mainly engaged in the operation of 1688.com. The Cloud Intelligence segment provides cloud services. The International Commerce Retail segment provides customer management services, sales of goods and logistics services. The International Commerce Wholesale segment is mainly engaged in the operation of Alibaba.com. The Cainiao Represents Logistics Services segment provides fulfilment services. The Local Services segment’s revenue includes platform commissions, logistics services revenue. The Digital Media and Entertainment segment engages in the operation of Youku and Alibaba. The All Others segment is mainly engaged in the Sun Art, Freshippo and other business.</v>
    <v>194320</v>
    <v>Hong Kong Stock Exchange</v>
    <v>XHKG</v>
    <v>XHKG</v>
    <v>26/F, Tower One, Times Square, 1 Matheson Street, Causeway Bay HK</v>
    <v>105.8</v>
    <v>Software &amp; IT Services</v>
    <v>Stock</v>
    <v>45757.223717476561</v>
    <v>99.2</v>
    <v>237467700000</v>
    <v>Alibaba Group Holding Limited</v>
    <v>Alibaba Group Holding Limited</v>
    <v>105.8</v>
    <v>98.9</v>
    <v>101.5</v>
    <v>2389733000</v>
    <v>89988</v>
    <v>Alibaba Group Holding Limited (XHKG:89988)</v>
    <v>156800</v>
    <v>29228440</v>
    <v>1999</v>
  </rv>
  <rv s="1">
    <v>0</v>
  </rv>
  <rv s="2">
    <v>https://www.bing.com/financeapi/forcetrigger?t=a1u3p2&amp;q=XNAS%3aGOOG&amp;form=skydnc</v>
    <v>Learn more on Bing</v>
  </rv>
  <rv s="3">
    <v>en-AU</v>
    <v>a1u3p2</v>
    <v>268435456</v>
    <v>1</v>
    <v>Powered by Refinitiv</v>
    <v>5</v>
    <v>ALPHABET INC. (XNAS:GOOG)</v>
    <v>6</v>
    <v>7</v>
    <v>Finance</v>
    <v>8</v>
    <v>208.7</v>
    <v>142.66</v>
    <v>0.97629999999999995</v>
    <v>14.48</v>
    <v>1.428E-3</v>
    <v>9.8785999999999999E-2</v>
    <v>0.23</v>
    <v>USD</v>
    <v>Alphabet Inc. is a holding company. The Company's segments include Google Services, Google Cloud, and Other Bets. The Google Services segment includes products and services such as ads, Android, Chrome, devices, Google Maps, Google Play, Search, and YouTube. The Google Cloud segment includes infrastructure and platform services, collaboration tools, and other services for enterprise customers. Its Other Bets segment is engaged in the sale of healthcare-related services and Internet services. Its Google Cloud provides enterprise-ready cloud services, including Google Cloud Platform and Google Workspace. Google Cloud Platform provides access to solutions such as artificial intelligence (AI) offerings, including its AI infrastructure, Vertex AI platform, and Gemini for Google Cloud; cybersecurity, and data and analytics. Google Workspace includes cloud-based communication and collaboration tools for enterprises, such as Calendar, Gmail, Docs, Drive, and Meet.</v>
    <v>183323</v>
    <v>Nasdaq Stock Market</v>
    <v>XNAS</v>
    <v>XNAS</v>
    <v>1600 Amphitheatre Parkway, MOUNTAIN VIEW, CA, 94043 US</v>
    <v>161.87</v>
    <v>Software &amp; IT Services</v>
    <v>Stock</v>
    <v>45756.999865647653</v>
    <v>2</v>
    <v>145.81</v>
    <v>1776866000000</v>
    <v>ALPHABET INC.</v>
    <v>ALPHABET INC.</v>
    <v>146.33000000000001</v>
    <v>20.0154</v>
    <v>146.58000000000001</v>
    <v>161.06</v>
    <v>161.29</v>
    <v>12208000000</v>
    <v>GOOG</v>
    <v>ALPHABET INC. (XNAS:GOOG)</v>
    <v>46479542</v>
    <v>24470525</v>
    <v>2015</v>
  </rv>
  <rv s="1">
    <v>3</v>
  </rv>
  <rv s="2">
    <v>https://www.bing.com/financeapi/forcetrigger?t=a1nhlh&amp;q=XNAS%3aAMZN&amp;form=skydnc</v>
    <v>Learn more on Bing</v>
  </rv>
  <rv s="3">
    <v>en-AU</v>
    <v>a1nhlh</v>
    <v>268435456</v>
    <v>1</v>
    <v>Powered by Refinitiv</v>
    <v>5</v>
    <v>AMAZON.COM, INC. (XNAS:AMZN)</v>
    <v>6</v>
    <v>7</v>
    <v>Finance</v>
    <v>8</v>
    <v>242.52</v>
    <v>151.61000000000001</v>
    <v>1.2645999999999999</v>
    <v>20.440000000000001</v>
    <v>4.7099999999999998E-3</v>
    <v>0.11977</v>
    <v>0.9</v>
    <v>USD</v>
    <v>Amazon.com, Inc. provides a range of products and services to customers. The products offered through its stores include merchandise and content it has purchased for resale and products offered by third-party sellers. The Company’s segments include North America, International and Amazon Web Services (AWS). It serves consumers through its online and physical stores and focuses on selection, price, and convenience. Customers access its offerings through its websites, mobile apps, Alexa, devices, streaming, and physically visiting its stores. It also manufactures and sells electronic devices, including Kindle, Fire tablet, Fire TV, Echo, Ring, Blink, and eero, and develops and produces media content. It serves developers and enterprises of all sizes, including start-ups, government agencies, and academic institutions, through AWS, which offers a set of on-demand technology services, including compute, storage, database, analytics, and machine learning, and other services.</v>
    <v>1556000</v>
    <v>Nasdaq Stock Market</v>
    <v>XNAS</v>
    <v>XNAS</v>
    <v>410 Terry Avenue North, SEATTLE, WA, 98109 US</v>
    <v>192.65</v>
    <v>Diversified Retail</v>
    <v>Stock</v>
    <v>45756.999983367969</v>
    <v>5</v>
    <v>169.93</v>
    <v>2025226203000</v>
    <v>AMAZON.COM, INC.</v>
    <v>AMAZON.COM, INC.</v>
    <v>172.11500000000001</v>
    <v>34.604900000000001</v>
    <v>170.66</v>
    <v>191.1</v>
    <v>192</v>
    <v>10597730000</v>
    <v>AMZN</v>
    <v>AMAZON.COM, INC. (XNAS:AMZN)</v>
    <v>116804328</v>
    <v>54950104</v>
    <v>1996</v>
  </rv>
  <rv s="1">
    <v>6</v>
  </rv>
  <rv s="2">
    <v>https://www.bing.com/financeapi/forcetrigger?t=a1slm7&amp;q=XNAS%3aMETA&amp;form=skydnc</v>
    <v>Learn more on Bing</v>
  </rv>
  <rv s="3">
    <v>en-AU</v>
    <v>a1slm7</v>
    <v>268435456</v>
    <v>1</v>
    <v>Powered by Refinitiv</v>
    <v>5</v>
    <v>Meta Platforms, Inc. (XNAS:META)</v>
    <v>6</v>
    <v>7</v>
    <v>Finance</v>
    <v>8</v>
    <v>740.91</v>
    <v>414.5</v>
    <v>1.2179</v>
    <v>75.319999999999993</v>
    <v>3.124E-3</v>
    <v>0.14755599999999999</v>
    <v>1.83</v>
    <v>USD</v>
    <v>Meta Platforms, Inc. builds technology that helps people connect and share, find communities, and grow businesses. The Company’s products enable people to connect and share with friends and family through mobile devices, personal computers, virtual reality (VR) and mixed reality (MR) headsets, and wearables. It operates through two segments: Family of Apps (FoA) and Reality Labs (RL). The FoA segment includes Facebook, Instagram, Messenger, Threads and WhatsApp. The RL includes augmented, mixed and virtual reality related consumer hardware, software, and content. Instagram is a place where people and creators can connect and express themselves through photos, video, and private messaging, and discover and shop from their favorite businesses. Threads is an application for text-based updates and public conversations. Its RL product offerings in VR include Meta Quest devices, and software and content available through the Meta Horizon Store, which enable a range of social experiences.</v>
    <v>74067</v>
    <v>Nasdaq Stock Market</v>
    <v>XNAS</v>
    <v>XNAS</v>
    <v>1 Meta Way, MENLO PARK, CA, 94025 US</v>
    <v>587.89</v>
    <v>Software &amp; IT Services</v>
    <v>Stock</v>
    <v>45756.999995358594</v>
    <v>8</v>
    <v>502.11</v>
    <v>1484141432430</v>
    <v>Meta Platforms, Inc.</v>
    <v>Meta Platforms, Inc.</v>
    <v>509.26499999999999</v>
    <v>24.244599999999998</v>
    <v>510.45</v>
    <v>585.77</v>
    <v>587.6</v>
    <v>2533659000</v>
    <v>META</v>
    <v>Meta Platforms, Inc. (XNAS:META)</v>
    <v>39216578</v>
    <v>19817662</v>
    <v>2004</v>
  </rv>
  <rv s="1">
    <v>9</v>
  </rv>
  <rv s="2">
    <v>http://en.wikipedia.org/wiki/Public_domain</v>
    <v>Public domain</v>
  </rv>
  <rv s="2">
    <v>https://en.wikipedia.org/wiki/Microsoft</v>
    <v>Wikipedia</v>
  </rv>
  <rv s="4">
    <v>11</v>
    <v>12</v>
  </rv>
  <rv s="5">
    <v>13</v>
    <v>https://www.bing.com/th?id=AMMS_e6e837c7bf3a77408619758b7447855a&amp;qlt=95</v>
    <v>13</v>
    <v>0</v>
    <v>https://www.bing.com/images/search?form=xlimg&amp;q=microsoft</v>
    <v>Image of MICROSOFT CORPORATION</v>
  </rv>
  <rv s="2">
    <v>https://www.bing.com/financeapi/forcetrigger?t=a1xzim&amp;q=XNAS%3aMSFT&amp;form=skydnc</v>
    <v>Learn more on Bing</v>
  </rv>
  <rv s="6">
    <v>en-AU</v>
    <v>a1xzim</v>
    <v>268435456</v>
    <v>1</v>
    <v>Powered by Refinitiv</v>
    <v>9</v>
    <v>MICROSOFT CORPORATION (XNAS:MSFT)</v>
    <v>11</v>
    <v>12</v>
    <v>Finance</v>
    <v>8</v>
    <v>468.35</v>
    <v>344.79</v>
    <v>0.94779999999999998</v>
    <v>35.93</v>
    <v>3.15E-3</v>
    <v>0.101337</v>
    <v>1.23</v>
    <v>USD</v>
    <v>Microsoft Corporation is a technology company. The Company develops and supports software, services, devices, and solutions. The Company’s segments include Productivity and Business Processes, Intelligent Cloud, and More Personal Computing. The Productivity and Business Processes segment consists of products and services in its portfolio of productivity, communication, and information services. This segment primarily comprises: Office Commercial, Office Consumer, LinkedIn, and Dynamics business solutions. The Intelligent Cloud segment consists of server products and cloud services, including Azure and other cloud services, SQL Server, Windows Server, Visual Studio, System Center, and related Client Access Licenses (CALs), and Nuance and GitHub; and Enterprise Services, including enterprise support services, industry solutions and Nuance professional services. The More Personal Computing segment primarily comprises Windows, Devices, Gaming, and search and news advertising.</v>
    <v>228000</v>
    <v>Nasdaq Stock Market</v>
    <v>XNAS</v>
    <v>XNAS</v>
    <v>One Microsoft Way, REDMOND, WA, 98052-6399 US</v>
    <v>393.22500000000002</v>
    <v>14</v>
    <v>Software &amp; IT Services</v>
    <v>Stock</v>
    <v>45756.999998171093</v>
    <v>15</v>
    <v>353.1</v>
    <v>2902895631180</v>
    <v>MICROSOFT CORPORATION</v>
    <v>MICROSOFT CORPORATION</v>
    <v>353.53500000000003</v>
    <v>31.454499999999999</v>
    <v>354.56</v>
    <v>390.49</v>
    <v>391.72</v>
    <v>7433982000</v>
    <v>MSFT</v>
    <v>MICROSOFT CORPORATION (XNAS:MSFT)</v>
    <v>50199696</v>
    <v>25637776</v>
    <v>1993</v>
  </rv>
  <rv s="1">
    <v>16</v>
  </rv>
  <rv s="2">
    <v>https://www.bing.com/financeapi/forcetrigger?t=a1yv52&amp;q=XNAS%3aNVDA&amp;form=skydnc</v>
    <v>Learn more on Bing</v>
  </rv>
  <rv s="3">
    <v>en-AU</v>
    <v>a1yv52</v>
    <v>268435456</v>
    <v>1</v>
    <v>Powered by Refinitiv</v>
    <v>5</v>
    <v>NVIDIA CORPORATION (XNAS:NVDA)</v>
    <v>6</v>
    <v>7</v>
    <v>Finance</v>
    <v>8</v>
    <v>153.13</v>
    <v>75.605999999999995</v>
    <v>2.0306999999999999</v>
    <v>18.03</v>
    <v>-1.5306999999999999E-2</v>
    <v>0.187227</v>
    <v>-1.75</v>
    <v>USD</v>
    <v>NVIDIA Corporation is a full-stack computing infrastructure company. The Company is engaged in accelerated computing to help solve the challenging computational problems. The Company’s segments include Compute &amp; Networking and Graphics. The Compute &amp; Networking segment includes its Data Center accelerated computing platforms and artificial intelligence (AI) solutions and software; networking; automotive platforms and autonomous and electric vehicle solutions; Jetson for robotics and other embedded platforms, and DGX Cloud computing services. The Graphics segment includes GeForce GPUs for gaming and PCs, the GeForce NOW game streaming service and related infrastructure, and solutions for gaming platforms; Quadro/NVIDIA RTX GPUs for enterprise workstation graphics; virtual GPU software for cloud-based visual and virtual computing; automotive platforms for infotainment systems, and Omniverse Enterprise software for building and operating three-dimensional Internet applications.</v>
    <v>36000</v>
    <v>Nasdaq Stock Market</v>
    <v>XNAS</v>
    <v>XNAS</v>
    <v>2788 San Tomas Expressway, SANTA CLARA, CA, 95051 US</v>
    <v>115.1</v>
    <v>Semiconductors &amp; Semiconductor Equipment</v>
    <v>Stock</v>
    <v>45756.999998182815</v>
    <v>18</v>
    <v>97.530100000000004</v>
    <v>2789652000000</v>
    <v>NVIDIA CORPORATION</v>
    <v>NVIDIA CORPORATION</v>
    <v>98.89</v>
    <v>38.894500000000001</v>
    <v>96.3</v>
    <v>114.33</v>
    <v>112.58</v>
    <v>24400000000</v>
    <v>NVDA</v>
    <v>NVIDIA CORPORATION (XNAS:NVDA)</v>
    <v>612918336</v>
    <v>310916685</v>
    <v>1998</v>
  </rv>
  <rv s="1">
    <v>19</v>
  </rv>
  <rv s="2">
    <v>https://www.bing.com/financeapi/forcetrigger?t=a1qc1h&amp;q=XNYS%3aCRM&amp;form=skydnc</v>
    <v>Learn more on Bing</v>
  </rv>
  <rv s="3">
    <v>en-AU</v>
    <v>a1qc1h</v>
    <v>268435456</v>
    <v>1</v>
    <v>Powered by Refinitiv</v>
    <v>5</v>
    <v>SALESFORCE, INC. (XNYS:CRM)</v>
    <v>6</v>
    <v>7</v>
    <v>Finance</v>
    <v>8</v>
    <v>369</v>
    <v>212</v>
    <v>1.3613</v>
    <v>21.18</v>
    <v>6.8640000000000003E-3</v>
    <v>8.6806999999999995E-2</v>
    <v>1.82</v>
    <v>USD</v>
    <v>Salesforce, Inc. is a provider of customer relationship management (CRM) technology. The Company helps organizations of any size reimagine their business for the world of artificial intelligence (AI). With Agentforce, its platform, organizations can bring humans together with agents to drive customer success powered by AI, data, and action. With the Salesforce platform, the Company delivers a single source of truth, connecting customer data with integrated AI across systems, apps and devices to help companies sell, service, market and conduct commerce from anywhere. Agentforce is a new layer of the Salesforce platform that enables companies to build and deploy AI agents that can respond to inputs, make decisions and take action autonomously across business functions. Agentforce includes a suite of customizable agents for use across sales, service, marketing and commerce. AgentExchange is the marketplace and community for Agentforce. AgentExchange includes more than 200 partners.</v>
    <v>76453</v>
    <v>New York Stock Exchange</v>
    <v>XNYS</v>
    <v>XNYS</v>
    <v>SALESFORCE TOWER, 415 MISSION STREET 3RD FL, SAN FRANCISCO, CA, 94105 US</v>
    <v>268.17</v>
    <v>Software &amp; IT Services</v>
    <v>Stock</v>
    <v>45756.999396678126</v>
    <v>21</v>
    <v>240.9</v>
    <v>254828370000</v>
    <v>SALESFORCE, INC.</v>
    <v>SALESFORCE, INC.</v>
    <v>240.9</v>
    <v>41.586199999999998</v>
    <v>243.99</v>
    <v>265.17</v>
    <v>266.99</v>
    <v>961000000</v>
    <v>CRM</v>
    <v>SALESFORCE, INC. (XNYS:CRM)</v>
    <v>12491148</v>
    <v>7232038</v>
    <v>1999</v>
  </rv>
  <rv s="1">
    <v>22</v>
  </rv>
  <rv s="2">
    <v>https://www.bing.com/financeapi/forcetrigger?t=a1yoa2&amp;q=XNYS%3aNOW&amp;form=skydnc</v>
    <v>Learn more on Bing</v>
  </rv>
  <rv s="3">
    <v>en-AU</v>
    <v>a1yoa2</v>
    <v>268435456</v>
    <v>1</v>
    <v>Powered by Refinitiv</v>
    <v>5</v>
    <v>SERVICENOW, INC. (XNYS:NOW)</v>
    <v>6</v>
    <v>7</v>
    <v>Finance</v>
    <v>8</v>
    <v>1198.0899999999999</v>
    <v>637.99</v>
    <v>0.98640000000000005</v>
    <v>98.35</v>
    <v>-1.114E-3</v>
    <v>0.13516999999999998</v>
    <v>-0.92</v>
    <v>USD</v>
    <v>ServiceNow, Inc. provides an artificial intelligence (AI) platform for business transformation. The Company’s AI platform connects people, processes, data, and devices to increase productivity and maximize business outcomes. Its intelligent platform, the Now Platform, is a cloud-based solution that helps enterprises and organizations across public and private sectors digitize workflows. The workflow applications built on the Now Platform are organized in four primary areas: technology, customer and industry, employee and creator. Its technology workflows empower information technology (IT) departments to plan, build, operate and service the IT needs of the business enterprise. Its customer and industry workflows help organizations reimagine their customer experience. Its employee workflows help customers simplify how their employees access services they need. Its creator workflows enable customers to automate processes by creating their own custom workflows on the Now Platform.</v>
    <v>26293</v>
    <v>New York Stock Exchange</v>
    <v>XNYS</v>
    <v>XNYS</v>
    <v>2225 Lawson Lane, SANTA CLARA, CA, 95054 US</v>
    <v>831.63499999999999</v>
    <v>Software &amp; IT Services</v>
    <v>Stock</v>
    <v>45756.9999484375</v>
    <v>24</v>
    <v>723.2</v>
    <v>170973549685</v>
    <v>SERVICENOW, INC.</v>
    <v>SERVICENOW, INC.</v>
    <v>725</v>
    <v>120.85129999999999</v>
    <v>727.6</v>
    <v>825.95</v>
    <v>825.03</v>
    <v>207002300</v>
    <v>NOW</v>
    <v>SERVICENOW, INC. (XNYS:NOW)</v>
    <v>3092026</v>
    <v>2166055</v>
    <v>2012</v>
  </rv>
  <rv s="1">
    <v>25</v>
  </rv>
</rvData>
</file>

<file path=xl/richData/rdrichvaluestructure.xml><?xml version="1.0" encoding="utf-8"?>
<rvStructures xmlns="http://schemas.microsoft.com/office/spreadsheetml/2017/richdata" count="7">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ow"/>
    <k n="Market cap"/>
    <k n="Name" t="s"/>
    <k n="Official name" t="s"/>
    <k n="Open"/>
    <k n="Previous close"/>
    <k n="Price"/>
    <k n="Shares outstanding"/>
    <k n="Ticker symbol" t="s"/>
    <k n="UniqueName" t="s"/>
    <k n="Volume"/>
    <k n="Volume average"/>
    <k n="Year incorporated"/>
  </s>
  <s t="_linkedentity">
    <k n="%cvi" t="r"/>
  </s>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sourceattribution">
    <k n="License" t="r"/>
    <k n="Source" t="r"/>
  </s>
  <s t="_imageurl">
    <k n="_Provider" t="spb"/>
    <k n="Address" t="s"/>
    <k n="Attribution" t="r"/>
    <k n="ComputedImage" t="b"/>
    <k n="More Images 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rvStructures>
</file>

<file path=xl/richData/rdsupportingpropertybag.xml><?xml version="1.0" encoding="utf-8"?>
<supportingPropertyBags xmlns="http://schemas.microsoft.com/office/spreadsheetml/2017/richdata2">
  <spbArrays count="3">
    <a count="40">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ExchangeID</v>
      <v t="s">%ProviderInfo</v>
    </a>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6">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spbArrays>
  <spbData count="14">
    <spb s="0">
      <v>0</v>
      <v>Name</v>
    </spb>
    <spb s="1">
      <v>0</v>
      <v>0</v>
      <v>0</v>
    </spb>
    <spb s="2">
      <v>1</v>
      <v>1</v>
      <v>1</v>
    </spb>
    <spb s="3">
      <v>1</v>
      <v>2</v>
      <v>1</v>
      <v>3</v>
      <v>1</v>
      <v>1</v>
      <v>1</v>
      <v>4</v>
      <v>4</v>
      <v>5</v>
      <v>6</v>
      <v>1</v>
      <v>1</v>
      <v>1</v>
      <v>4</v>
      <v>7</v>
      <v>8</v>
      <v>9</v>
      <v>4</v>
    </spb>
    <spb s="4">
      <v>Delayed 15 minutes</v>
      <v>from previous close</v>
      <v>from previous close</v>
      <v>GMT</v>
    </spb>
    <spb s="5">
      <v>1</v>
      <v>Name</v>
      <v>LearnMoreOnLink</v>
    </spb>
    <spb s="6">
      <v>1</v>
      <v>1</v>
      <v>1</v>
      <v>1</v>
    </spb>
    <spb s="7">
      <v>10</v>
      <v>2</v>
      <v>2</v>
      <v>10</v>
      <v>3</v>
      <v>10</v>
      <v>10</v>
      <v>10</v>
      <v>4</v>
      <v>4</v>
      <v>5</v>
      <v>6</v>
      <v>10</v>
      <v>10</v>
      <v>10</v>
      <v>4</v>
      <v>7</v>
      <v>8</v>
      <v>9</v>
      <v>4</v>
      <v>10</v>
      <v>10</v>
      <v>5</v>
    </spb>
    <spb s="8">
      <v>at close</v>
      <v>from previous close</v>
      <v>from previous close</v>
      <v>Source: Nasdaq</v>
      <v>GMT</v>
      <v>Delayed 15 minutes</v>
      <v>from close</v>
      <v>from close</v>
    </spb>
    <spb s="5">
      <v>2</v>
      <v>Name</v>
      <v>LearnMoreOnLink</v>
    </spb>
    <spb s="9">
      <v>0</v>
      <v>0</v>
    </spb>
    <spb s="10">
      <v>10</v>
      <v>1</v>
      <v>1</v>
      <v>1</v>
      <v>1</v>
    </spb>
    <spb s="11">
      <v>10</v>
      <v>2</v>
      <v>2</v>
      <v>10</v>
      <v>3</v>
      <v>10</v>
      <v>11</v>
      <v>10</v>
      <v>10</v>
      <v>4</v>
      <v>4</v>
      <v>5</v>
      <v>6</v>
      <v>10</v>
      <v>10</v>
      <v>10</v>
      <v>4</v>
      <v>7</v>
      <v>8</v>
      <v>9</v>
      <v>4</v>
      <v>10</v>
      <v>10</v>
      <v>5</v>
    </spb>
    <spb s="12">
      <v>Powered by Refinitiv</v>
    </spb>
  </spbData>
</supportingPropertyBags>
</file>

<file path=xl/richData/rdsupportingpropertybagstructure.xml><?xml version="1.0" encoding="utf-8"?>
<spbStructures xmlns="http://schemas.microsoft.com/office/spreadsheetml/2017/richdata2" count="13">
  <s>
    <k n="^Order" t="spba"/>
    <k n="TitleProperty" t="s"/>
  </s>
  <s>
    <k n="ShowInCardView" t="b"/>
    <k n="ShowInDotNotation" t="b"/>
    <k n="ShowInAutoComplete" t="b"/>
  </s>
  <s>
    <k n="ExchangeID" t="spb"/>
    <k n="UniqueName" t="spb"/>
    <k n="`%ProviderInfo" t="spb"/>
  </s>
  <s>
    <k n="Low"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Price" t="s"/>
    <k n="Change" t="s"/>
    <k n="Change (%)" t="s"/>
    <k n="Last trade time" t="s"/>
  </s>
  <s>
    <k n="^Order" t="spba"/>
    <k n="TitleProperty" t="s"/>
    <k n="SubTitleProperty" t="s"/>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Price" t="s"/>
    <k n="Change" t="s"/>
    <k n="Change (%)" t="s"/>
    <k n="ExchangeID" t="s"/>
    <k n="Last trade time" t="s"/>
    <k n="Price (Extended hours)" t="s"/>
    <k n="Change (Extended hours)" t="s"/>
    <k n="Change % (Extended hours)" t="s"/>
  </s>
  <s>
    <k n="ShowInDotNotation" t="b"/>
    <k n="ShowInAutoComplete" t="b"/>
  </s>
  <s>
    <k n="Image" t="spb"/>
    <k n="ExchangeID" t="spb"/>
    <k n="UniqueName" t="spb"/>
    <k n="`%ProviderInfo" t="spb"/>
    <k n="LearnMoreOnLink" t="spb"/>
  </s>
  <s>
    <k n="Low" t="i"/>
    <k n="P/E" t="i"/>
    <k n="Beta"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nam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7">
    <x:dxf>
      <x:numFmt numFmtId="2" formatCode="0.00"/>
    </x:dxf>
    <x:dxf>
      <x:numFmt numFmtId="0" formatCode="General"/>
    </x:dxf>
    <x:dxf>
      <x:numFmt numFmtId="3" formatCode="#,##0"/>
    </x:dxf>
    <x:dxf>
      <x:numFmt numFmtId="14" formatCode="0.00%"/>
    </x:dxf>
    <x:dxf>
      <x:numFmt numFmtId="27" formatCode="d/mm/yyyy\ h:mm"/>
    </x:dxf>
    <x:dxf>
      <x:numFmt numFmtId="4" formatCode="#,##0.00"/>
    </x:dxf>
    <x:dxf>
      <x:numFmt numFmtId="1" formatCode="0"/>
    </x:dxf>
  </dxfs>
  <richProperties>
    <rPr n="NumberFormat" t="s"/>
    <rPr n="IsTitleField" t="b"/>
    <rPr n="IsHeroField" t="b"/>
  </richProperties>
  <richStyles>
    <rSty dxfid="1">
      <rpv i="0" xml:space="preserve">_ [$¥-zh-CN]* #,##0.00_ ;_ [$¥-zh-CN]* -#,##0.00_ ;_ [$¥-zh-CN]* "-"??_ ;_ @_ </rpv>
    </rSty>
    <rSty dxfid="5">
      <rpv i="0">#,##0.00</rpv>
    </rSty>
    <rSty>
      <rpv i="1">1</rpv>
    </rSty>
    <rSty dxfid="2">
      <rpv i="0">#,##0</rpv>
    </rSty>
    <rSty dxfid="3"/>
    <rSty dxfid="1">
      <rpv i="0">_([$$-en-US]* #,##0_);_([$$-en-US]* (#,##0);_([$$-en-US]* "-"_);_(@_)</rpv>
    </rSty>
    <rSty dxfid="4"/>
    <rSty dxfid="6">
      <rpv i="0">0</rpv>
    </rSty>
    <rSty dxfid="0">
      <rpv i="0">0.00</rpv>
    </rSty>
    <rSty dxfid="1">
      <rpv i="0">_([$$-en-US]* #,##0.00_);_([$$-en-US]* (#,##0.00);_([$$-en-US]* "-"??_);_(@_)</rpv>
    </rSty>
    <rSty>
      <rpv i="2">1</rpv>
    </rSty>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257302-2AA3-485A-B7DD-5E5D272FF8B0}" name="Table1" displayName="Table1" ref="A1:AB9" totalsRowShown="0" headerRowDxfId="34" dataDxfId="33" tableBorderDxfId="32">
  <sortState xmlns:xlrd2="http://schemas.microsoft.com/office/spreadsheetml/2017/richdata2" ref="A2:AB9">
    <sortCondition ref="A1:A9"/>
  </sortState>
  <tableColumns count="28">
    <tableColumn id="1" xr3:uid="{06EB5486-AC67-4F8F-876C-19EEE0E940E3}" name="Input Stock Code (ie GOOG, MSFT)" dataDxfId="31"/>
    <tableColumn id="26" xr3:uid="{02063563-B7E9-4BA4-9CB8-B1A1A1EE0524}" name="Input Number of Shares/Stocks Owned" dataDxfId="30"/>
    <tableColumn id="10" xr3:uid="{AF1B2113-0CEA-46A3-8E61-625175EBAE1E}" name="Cost basis (Total amount spent)" dataDxfId="29" dataCellStyle="Currency"/>
    <tableColumn id="7" xr3:uid="{B9C2BF4F-1672-4A41-937A-C659A47DB16D}" name="Name" dataDxfId="28" dataCellStyle="Comma">
      <calculatedColumnFormula array="1">IFERROR(_FV(Table1[[#This Row],[Input Stock Code (ie GOOG, MSFT)]],"Name"),"No data available")</calculatedColumnFormula>
    </tableColumn>
    <tableColumn id="27" xr3:uid="{73F854F7-AEF2-4982-AA81-6C01F9A5575D}" name="Market Value" dataDxfId="27" dataCellStyle="Currency">
      <calculatedColumnFormula>IFERROR(Table1[[#This Row],[Input Number of Shares/Stocks Owned]]*Table1[[#This Row],[Current Price]],"No data available")</calculatedColumnFormula>
    </tableColumn>
    <tableColumn id="23" xr3:uid="{158836D3-9456-401E-8B9A-197AABB3A597}" name="Unrealized Profit/Loss" dataDxfId="26" dataCellStyle="Currency">
      <calculatedColumnFormula>IFERROR(Table1[[#This Row],[Market Value]]-Table1[[#This Row],[Cost basis (Total amount spent)]],"No data available")</calculatedColumnFormula>
    </tableColumn>
    <tableColumn id="28" xr3:uid="{5BCCCDBB-AF94-4FC4-A20F-D9D6986E1C0F}" name="Unrealized Profit/Loss %" dataDxfId="25" dataCellStyle="Currency">
      <calculatedColumnFormula>IFERROR(Table1[[#This Row],[Unrealized Profit/Loss]]/Table1[[#This Row],[Cost basis (Total amount spent)]],"No data available")</calculatedColumnFormula>
    </tableColumn>
    <tableColumn id="6" xr3:uid="{9B681BA6-4E0C-4C29-923C-F0B88E1B2904}" name="Change (%)" dataDxfId="24">
      <calculatedColumnFormula array="1">IFERROR(_FV('Stock List'!$A2,"Change (%)",TRUE),"No data available")</calculatedColumnFormula>
    </tableColumn>
    <tableColumn id="13" xr3:uid="{35F52642-1FF6-4A1B-8768-D107C873F2F8}" name="Change" dataDxfId="23">
      <calculatedColumnFormula array="1">IFERROR(_FV('Stock List'!$A2,"Change"),"No data available")</calculatedColumnFormula>
    </tableColumn>
    <tableColumn id="2" xr3:uid="{79FD1A08-2C26-4FB1-8365-E26B433687FC}" name="Current Price" dataDxfId="22">
      <calculatedColumnFormula array="1">IFERROR(_FV('Stock List'!$A2,"Price"),"No data available")</calculatedColumnFormula>
    </tableColumn>
    <tableColumn id="3" xr3:uid="{15D74641-F414-4D3E-880D-428B0BB8E30B}" name="Low" dataDxfId="21">
      <calculatedColumnFormula array="1">IFERROR(_FV('Stock List'!$A2,"Low"),"No data available")</calculatedColumnFormula>
    </tableColumn>
    <tableColumn id="4" xr3:uid="{CD13BE55-276C-40E9-9232-07C3200A2E9E}" name="Open" dataDxfId="20">
      <calculatedColumnFormula array="1">IFERROR(_FV('Stock List'!$A2,"Open"),"No data available")</calculatedColumnFormula>
    </tableColumn>
    <tableColumn id="5" xr3:uid="{8B7952CB-C629-48BE-AB24-F9E9B53AD549}" name="High" dataDxfId="19">
      <calculatedColumnFormula array="1">IFERROR(_FV('Stock List'!$A2,"High"),"No data available")</calculatedColumnFormula>
    </tableColumn>
    <tableColumn id="15" xr3:uid="{70AA605C-A364-475D-8A86-68A423DE2687}" name="Previous close" dataDxfId="18">
      <calculatedColumnFormula array="1">IFERROR(_FV('Stock List'!$A2,"Previous close",TRUE),"No data available")</calculatedColumnFormula>
    </tableColumn>
    <tableColumn id="17" xr3:uid="{C1C20B7B-93EC-48FC-BB7D-FFBD8D91435D}" name="52 week low" dataDxfId="17">
      <calculatedColumnFormula array="1">IFERROR(_FV('Stock List'!$A2,"52 week low",TRUE),"No data available")</calculatedColumnFormula>
    </tableColumn>
    <tableColumn id="16" xr3:uid="{1E88EED8-7DA0-4D50-8102-6D882C73339B}" name="52 week high" dataDxfId="16">
      <calculatedColumnFormula array="1">IFERROR(_FV('Stock List'!$A2,"52 week high",TRUE),"No data available")</calculatedColumnFormula>
    </tableColumn>
    <tableColumn id="8" xr3:uid="{3F9D3F3F-616D-44D2-815F-511126EB46FC}" name="P/E" dataDxfId="15">
      <calculatedColumnFormula array="1">IFERROR(_FV('Stock List'!$A2,"P/E",TRUE),"No data available")</calculatedColumnFormula>
    </tableColumn>
    <tableColumn id="21" xr3:uid="{F2E5238F-4F06-469F-A84C-8A20259012E3}" name="Beta" dataDxfId="14">
      <calculatedColumnFormula array="1">IFERROR(_FV('Stock List'!$A2,"Beta"),"No data available")</calculatedColumnFormula>
    </tableColumn>
    <tableColumn id="9" xr3:uid="{51E4908C-2C6E-4752-AA8E-3D0544C0FEB7}" name="Industry" dataDxfId="13">
      <calculatedColumnFormula array="1">IFERROR(_FV('Stock List'!$A2,"Industry"),"No data available")</calculatedColumnFormula>
    </tableColumn>
    <tableColumn id="14" xr3:uid="{1BC5E33D-6641-47D1-89CA-378B8513AF87}" name="Currency" dataDxfId="12">
      <calculatedColumnFormula array="1">IFERROR(_FV('Stock List'!$A2,"Currency"),"No data available")</calculatedColumnFormula>
    </tableColumn>
    <tableColumn id="11" xr3:uid="{FE9DEC07-24A5-4FA4-A714-0233E49710DE}" name="Exchange" dataDxfId="11">
      <calculatedColumnFormula array="1">IFERROR(_FV('Stock List'!$A2,"Exchange"),"No data available")</calculatedColumnFormula>
    </tableColumn>
    <tableColumn id="12" xr3:uid="{AE3A11CF-2985-4470-B84D-1D0A429095FD}" name="Exchange abbreviation" dataDxfId="10">
      <calculatedColumnFormula array="1">IFERROR(_FV('Stock List'!$A2,"Exchange abbreviation",TRUE),"No data available")</calculatedColumnFormula>
    </tableColumn>
    <tableColumn id="18" xr3:uid="{1B4081DC-4F6B-43D8-88E3-9B39EB2D0E28}" name="Volume" dataDxfId="9" dataCellStyle="Comma">
      <calculatedColumnFormula array="1">IFERROR(_FV('Stock List'!$A2,"Volume"),"No data available")</calculatedColumnFormula>
    </tableColumn>
    <tableColumn id="19" xr3:uid="{A641A10B-5FC7-487E-B04D-D6AF4482133C}" name="Volume average" dataDxfId="8" dataCellStyle="Comma">
      <calculatedColumnFormula array="1">IFERROR(_FV('Stock List'!$A2,"Volume average",TRUE),"No data available")</calculatedColumnFormula>
    </tableColumn>
    <tableColumn id="20" xr3:uid="{EEBB412D-FAE1-47A5-B3C2-719C416A1E12}" name="Market cap" dataDxfId="7" dataCellStyle="Currency">
      <calculatedColumnFormula array="1">IFERROR(_FV('Stock List'!$A2,"Market cap",TRUE),"No data available")</calculatedColumnFormula>
    </tableColumn>
    <tableColumn id="22" xr3:uid="{7088E233-7A6E-4BE1-BDD4-E0AD8EE88D0D}" name="Shares outstanding" dataDxfId="6" dataCellStyle="Comma">
      <calculatedColumnFormula array="1">IFERROR(_FV('Stock List'!$A2,"Shares outstanding",TRUE),"No data available")</calculatedColumnFormula>
    </tableColumn>
    <tableColumn id="24" xr3:uid="{5FACA992-CE68-41BD-A700-CB1E2387D638}" name="Employees" dataDxfId="5" dataCellStyle="Comma">
      <calculatedColumnFormula array="1">IFERROR(_FV('Stock List'!$A2,"Employees"),"No data available")</calculatedColumnFormula>
    </tableColumn>
    <tableColumn id="25" xr3:uid="{03464821-6765-4A06-A44B-C1AECECF83D2}" name="Description" dataDxfId="4">
      <calculatedColumnFormula array="1">IFERROR(_FV('Stock List'!$A2,"Description"),"No data available")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AD812-CCF6-4209-81B5-D2C67EECB059}">
  <dimension ref="A1:AB15"/>
  <sheetViews>
    <sheetView tabSelected="1" zoomScaleNormal="100" workbookViewId="0">
      <selection activeCell="B12" sqref="B12"/>
    </sheetView>
  </sheetViews>
  <sheetFormatPr defaultRowHeight="21" customHeight="1" x14ac:dyDescent="0.25"/>
  <cols>
    <col min="1" max="1" width="48.7109375" style="2" customWidth="1"/>
    <col min="2" max="2" width="18.7109375" style="2" customWidth="1"/>
    <col min="3" max="3" width="17.42578125" style="2" customWidth="1"/>
    <col min="4" max="4" width="36.85546875" style="2" customWidth="1"/>
    <col min="5" max="8" width="17.28515625" style="2" customWidth="1"/>
    <col min="9" max="9" width="17.28515625" style="3" customWidth="1"/>
    <col min="10" max="10" width="17.28515625" style="4" customWidth="1"/>
    <col min="11" max="12" width="17.28515625" style="2" customWidth="1"/>
    <col min="13" max="13" width="17.28515625" style="5" customWidth="1"/>
    <col min="14" max="16" width="17.28515625" style="2" customWidth="1"/>
    <col min="17" max="17" width="16.85546875" style="2" customWidth="1"/>
    <col min="18" max="18" width="16.28515625" style="2" customWidth="1"/>
    <col min="19" max="19" width="44.140625" style="2" customWidth="1"/>
    <col min="20" max="20" width="14.28515625" style="2" customWidth="1"/>
    <col min="21" max="21" width="29.42578125" style="2" customWidth="1"/>
    <col min="22" max="22" width="14.42578125" style="2" customWidth="1"/>
    <col min="23" max="23" width="17.28515625" style="2" customWidth="1"/>
    <col min="24" max="24" width="19.85546875" style="2" customWidth="1"/>
    <col min="25" max="25" width="26.85546875" style="2" customWidth="1"/>
    <col min="26" max="26" width="24.42578125" style="2" customWidth="1"/>
    <col min="27" max="27" width="19" style="2" customWidth="1"/>
    <col min="28" max="28" width="80.28515625" style="2" customWidth="1"/>
    <col min="29" max="34" width="34.85546875" style="1" customWidth="1"/>
    <col min="35" max="16384" width="9.140625" style="1"/>
  </cols>
  <sheetData>
    <row r="1" spans="1:28" s="33" customFormat="1" ht="37.5" customHeight="1" x14ac:dyDescent="0.25">
      <c r="A1" s="34" t="s">
        <v>27</v>
      </c>
      <c r="B1" s="35" t="s">
        <v>28</v>
      </c>
      <c r="C1" s="35" t="s">
        <v>25</v>
      </c>
      <c r="D1" s="36" t="s">
        <v>26</v>
      </c>
      <c r="E1" s="37" t="s">
        <v>21</v>
      </c>
      <c r="F1" s="37" t="s">
        <v>22</v>
      </c>
      <c r="G1" s="37" t="s">
        <v>23</v>
      </c>
      <c r="H1" s="38" t="s">
        <v>0</v>
      </c>
      <c r="I1" s="38" t="s">
        <v>10</v>
      </c>
      <c r="J1" s="38" t="s">
        <v>6</v>
      </c>
      <c r="K1" s="38" t="s">
        <v>2</v>
      </c>
      <c r="L1" s="38" t="s">
        <v>3</v>
      </c>
      <c r="M1" s="38" t="s">
        <v>4</v>
      </c>
      <c r="N1" s="38" t="s">
        <v>12</v>
      </c>
      <c r="O1" s="38" t="s">
        <v>14</v>
      </c>
      <c r="P1" s="38" t="s">
        <v>13</v>
      </c>
      <c r="Q1" s="38" t="s">
        <v>5</v>
      </c>
      <c r="R1" s="38" t="s">
        <v>18</v>
      </c>
      <c r="S1" s="38" t="s">
        <v>7</v>
      </c>
      <c r="T1" s="38" t="s">
        <v>11</v>
      </c>
      <c r="U1" s="38" t="s">
        <v>8</v>
      </c>
      <c r="V1" s="38" t="s">
        <v>9</v>
      </c>
      <c r="W1" s="38" t="s">
        <v>15</v>
      </c>
      <c r="X1" s="38" t="s">
        <v>16</v>
      </c>
      <c r="Y1" s="38" t="s">
        <v>17</v>
      </c>
      <c r="Z1" s="38" t="s">
        <v>19</v>
      </c>
      <c r="AA1" s="39" t="s">
        <v>20</v>
      </c>
      <c r="AB1" s="32" t="s">
        <v>1</v>
      </c>
    </row>
    <row r="2" spans="1:28" s="6" customFormat="1" ht="26.25" customHeight="1" x14ac:dyDescent="0.25">
      <c r="A2" s="7" t="e" vm="1">
        <v>#VALUE!</v>
      </c>
      <c r="B2" s="8">
        <v>10</v>
      </c>
      <c r="C2" s="9">
        <v>1000</v>
      </c>
      <c r="D2" s="10" t="str" cm="1">
        <f t="array" aca="1" ref="D2" ca="1">IFERROR(_FV(Table1[[#This Row],[Input Stock Code (ie GOOG, MSFT)]],"Name"),"No data available")</f>
        <v>Alibaba Group Holding Limited</v>
      </c>
      <c r="E2" s="11">
        <f ca="1">IFERROR(Table1[[#This Row],[Input Number of Shares/Stocks Owned]]*Table1[[#This Row],[Current Price]],"No data available")</f>
        <v>1015</v>
      </c>
      <c r="F2" s="11">
        <f ca="1">IFERROR(Table1[[#This Row],[Market Value]]-Table1[[#This Row],[Cost basis (Total amount spent)]],"No data available")</f>
        <v>15</v>
      </c>
      <c r="G2" s="12">
        <f ca="1">IFERROR(Table1[[#This Row],[Unrealized Profit/Loss]]/Table1[[#This Row],[Cost basis (Total amount spent)]],"No data available")</f>
        <v>1.4999999999999999E-2</v>
      </c>
      <c r="H2" s="13" cm="1">
        <f t="array" aca="1" ref="H2" ca="1">IFERROR(_FV('Stock List'!$A2,"Change (%)",TRUE),"No data available")</f>
        <v>2.6288999999999996E-2</v>
      </c>
      <c r="I2" s="14" cm="1">
        <f t="array" aca="1" ref="I2" ca="1">IFERROR(_FV('Stock List'!$A2,"Change"),"No data available")</f>
        <v>2.6</v>
      </c>
      <c r="J2" s="14" cm="1">
        <f t="array" aca="1" ref="J2" ca="1">IFERROR(_FV('Stock List'!$A2,"Price"),"No data available")</f>
        <v>101.5</v>
      </c>
      <c r="K2" s="14" cm="1">
        <f t="array" aca="1" ref="K2" ca="1">IFERROR(_FV('Stock List'!$A2,"Low"),"No data available")</f>
        <v>99.2</v>
      </c>
      <c r="L2" s="14" cm="1">
        <f t="array" aca="1" ref="L2" ca="1">IFERROR(_FV('Stock List'!$A2,"Open"),"No data available")</f>
        <v>105.8</v>
      </c>
      <c r="M2" s="14" cm="1">
        <f t="array" aca="1" ref="M2" ca="1">IFERROR(_FV('Stock List'!$A2,"High"),"No data available")</f>
        <v>105.8</v>
      </c>
      <c r="N2" s="14" cm="1">
        <f t="array" aca="1" ref="N2" ca="1">IFERROR(_FV('Stock List'!$A2,"Previous close",TRUE),"No data available")</f>
        <v>98.9</v>
      </c>
      <c r="O2" s="14" cm="1">
        <f t="array" aca="1" ref="O2" ca="1">IFERROR(_FV('Stock List'!$A2,"52 week low",TRUE),"No data available")</f>
        <v>60.978999999999999</v>
      </c>
      <c r="P2" s="14" cm="1">
        <f t="array" aca="1" ref="P2" ca="1">IFERROR(_FV('Stock List'!$A2,"52 week high",TRUE),"No data available")</f>
        <v>135.5</v>
      </c>
      <c r="Q2" s="14" t="str" cm="1">
        <f t="array" ref="Q2">IFERROR(_FV('Stock List'!$A2,"P/E",TRUE),"No data available")</f>
        <v>No data available</v>
      </c>
      <c r="R2" s="14" cm="1">
        <f t="array" aca="1" ref="R2" ca="1">IFERROR(_FV('Stock List'!$A2,"Beta"),"No data available")</f>
        <v>0.41520000000000001</v>
      </c>
      <c r="S2" s="15" t="str" cm="1">
        <f t="array" aca="1" ref="S2" ca="1">IFERROR(_FV('Stock List'!$A2,"Industry"),"No data available")</f>
        <v>Software &amp; IT Services</v>
      </c>
      <c r="T2" s="14" t="str" cm="1">
        <f t="array" aca="1" ref="T2" ca="1">IFERROR(_FV('Stock List'!$A2,"Currency"),"No data available")</f>
        <v>CNY</v>
      </c>
      <c r="U2" s="15" t="str" cm="1">
        <f t="array" aca="1" ref="U2" ca="1">IFERROR(_FV('Stock List'!$A2,"Exchange"),"No data available")</f>
        <v>Hong Kong Stock Exchange</v>
      </c>
      <c r="V2" s="14" t="str" cm="1">
        <f t="array" aca="1" ref="V2" ca="1">IFERROR(_FV('Stock List'!$A2,"Exchange abbreviation",TRUE),"No data available")</f>
        <v>XHKG</v>
      </c>
      <c r="W2" s="16" cm="1">
        <f t="array" aca="1" ref="W2" ca="1">IFERROR(_FV('Stock List'!$A2,"Volume"),"No data available")</f>
        <v>156800</v>
      </c>
      <c r="X2" s="16" cm="1">
        <f t="array" aca="1" ref="X2" ca="1">IFERROR(_FV('Stock List'!$A2,"Volume average",TRUE),"No data available")</f>
        <v>29228440</v>
      </c>
      <c r="Y2" s="11" cm="1">
        <f t="array" aca="1" ref="Y2" ca="1">IFERROR(_FV('Stock List'!$A2,"Market cap",TRUE),"No data available")</f>
        <v>237467700000</v>
      </c>
      <c r="Z2" s="16" cm="1">
        <f t="array" aca="1" ref="Z2" ca="1">IFERROR(_FV('Stock List'!$A2,"Shares outstanding",TRUE),"No data available")</f>
        <v>2389733000</v>
      </c>
      <c r="AA2" s="17" cm="1">
        <f t="array" aca="1" ref="AA2" ca="1">IFERROR(_FV('Stock List'!$A2,"Employees"),"No data available")</f>
        <v>194320</v>
      </c>
      <c r="AB2" s="18" t="str" cm="1">
        <f t="array" aca="1" ref="AB2" ca="1">IFERROR(_FV('Stock List'!$A2,"Description"),"No data available")</f>
        <v>Alibaba Group Holding Ltd is an investment holding company mainly engaged in the provision of technology infrastructure and marketing platforms. The Company operates its business through nine segments. The China Commerce Retail segment is engaged in the China commerce retail business. The China Commerce Wholesale segment is mainly engaged in the operation of 1688.com. The Cloud Intelligence segment provides cloud services. The International Commerce Retail segment provides customer management services, sales of goods and logistics services. The International Commerce Wholesale segment is mainly engaged in the operation of Alibaba.com. The Cainiao Represents Logistics Services segment provides fulfilment services. The Local Services segment’s revenue includes platform commissions, logistics services revenue. The Digital Media and Entertainment segment engages in the operation of Youku and Alibaba. The All Others segment is mainly engaged in the Sun Art, Freshippo and other business.</v>
      </c>
    </row>
    <row r="3" spans="1:28" s="6" customFormat="1" ht="26.25" customHeight="1" x14ac:dyDescent="0.25">
      <c r="A3" s="7" t="e" vm="2">
        <v>#VALUE!</v>
      </c>
      <c r="B3" s="8">
        <v>12</v>
      </c>
      <c r="C3" s="9">
        <v>1500</v>
      </c>
      <c r="D3" s="10" t="str" cm="1">
        <f t="array" aca="1" ref="D3" ca="1">IFERROR(_FV(Table1[[#This Row],[Input Stock Code (ie GOOG, MSFT)]],"Name"),"No data available")</f>
        <v>ALPHABET INC.</v>
      </c>
      <c r="E3" s="11">
        <f ca="1">IFERROR(Table1[[#This Row],[Input Number of Shares/Stocks Owned]]*Table1[[#This Row],[Current Price]],"No data available")</f>
        <v>1932.72</v>
      </c>
      <c r="F3" s="11">
        <f ca="1">IFERROR(Table1[[#This Row],[Market Value]]-Table1[[#This Row],[Cost basis (Total amount spent)]],"No data available")</f>
        <v>432.72</v>
      </c>
      <c r="G3" s="12">
        <f ca="1">IFERROR(Table1[[#This Row],[Unrealized Profit/Loss]]/Table1[[#This Row],[Cost basis (Total amount spent)]],"No data available")</f>
        <v>0.28848000000000001</v>
      </c>
      <c r="H3" s="13" cm="1">
        <f t="array" aca="1" ref="H3" ca="1">IFERROR(_FV('Stock List'!$A3,"Change (%)",TRUE),"No data available")</f>
        <v>9.8785999999999999E-2</v>
      </c>
      <c r="I3" s="14" cm="1">
        <f t="array" aca="1" ref="I3" ca="1">IFERROR(_FV('Stock List'!$A3,"Change"),"No data available")</f>
        <v>14.48</v>
      </c>
      <c r="J3" s="14" cm="1">
        <f t="array" aca="1" ref="J3" ca="1">IFERROR(_FV('Stock List'!$A3,"Price"),"No data available")</f>
        <v>161.06</v>
      </c>
      <c r="K3" s="14" cm="1">
        <f t="array" aca="1" ref="K3" ca="1">IFERROR(_FV('Stock List'!$A3,"Low"),"No data available")</f>
        <v>145.81</v>
      </c>
      <c r="L3" s="14" cm="1">
        <f t="array" aca="1" ref="L3" ca="1">IFERROR(_FV('Stock List'!$A3,"Open"),"No data available")</f>
        <v>146.33000000000001</v>
      </c>
      <c r="M3" s="14" cm="1">
        <f t="array" aca="1" ref="M3" ca="1">IFERROR(_FV('Stock List'!$A3,"High"),"No data available")</f>
        <v>161.87</v>
      </c>
      <c r="N3" s="14" cm="1">
        <f t="array" aca="1" ref="N3" ca="1">IFERROR(_FV('Stock List'!$A3,"Previous close",TRUE),"No data available")</f>
        <v>146.58000000000001</v>
      </c>
      <c r="O3" s="14" cm="1">
        <f t="array" aca="1" ref="O3" ca="1">IFERROR(_FV('Stock List'!$A3,"52 week low",TRUE),"No data available")</f>
        <v>142.66</v>
      </c>
      <c r="P3" s="14" cm="1">
        <f t="array" aca="1" ref="P3" ca="1">IFERROR(_FV('Stock List'!$A3,"52 week high",TRUE),"No data available")</f>
        <v>208.7</v>
      </c>
      <c r="Q3" s="14" cm="1">
        <f t="array" aca="1" ref="Q3" ca="1">IFERROR(_FV('Stock List'!$A3,"P/E",TRUE),"No data available")</f>
        <v>20.0154</v>
      </c>
      <c r="R3" s="14" cm="1">
        <f t="array" aca="1" ref="R3" ca="1">IFERROR(_FV('Stock List'!$A3,"Beta"),"No data available")</f>
        <v>0.97629999999999995</v>
      </c>
      <c r="S3" s="15" t="str" cm="1">
        <f t="array" aca="1" ref="S3" ca="1">IFERROR(_FV('Stock List'!$A3,"Industry"),"No data available")</f>
        <v>Software &amp; IT Services</v>
      </c>
      <c r="T3" s="14" t="str" cm="1">
        <f t="array" aca="1" ref="T3" ca="1">IFERROR(_FV('Stock List'!$A3,"Currency"),"No data available")</f>
        <v>USD</v>
      </c>
      <c r="U3" s="15" t="str" cm="1">
        <f t="array" aca="1" ref="U3" ca="1">IFERROR(_FV('Stock List'!$A3,"Exchange"),"No data available")</f>
        <v>Nasdaq Stock Market</v>
      </c>
      <c r="V3" s="14" t="str" cm="1">
        <f t="array" aca="1" ref="V3" ca="1">IFERROR(_FV('Stock List'!$A3,"Exchange abbreviation",TRUE),"No data available")</f>
        <v>XNAS</v>
      </c>
      <c r="W3" s="16" cm="1">
        <f t="array" aca="1" ref="W3" ca="1">IFERROR(_FV('Stock List'!$A3,"Volume"),"No data available")</f>
        <v>46479542</v>
      </c>
      <c r="X3" s="16" cm="1">
        <f t="array" aca="1" ref="X3" ca="1">IFERROR(_FV('Stock List'!$A3,"Volume average",TRUE),"No data available")</f>
        <v>24470525</v>
      </c>
      <c r="Y3" s="11" cm="1">
        <f t="array" aca="1" ref="Y3" ca="1">IFERROR(_FV('Stock List'!$A3,"Market cap",TRUE),"No data available")</f>
        <v>1776866000000</v>
      </c>
      <c r="Z3" s="16" cm="1">
        <f t="array" aca="1" ref="Z3" ca="1">IFERROR(_FV('Stock List'!$A3,"Shares outstanding",TRUE),"No data available")</f>
        <v>12208000000</v>
      </c>
      <c r="AA3" s="17" cm="1">
        <f t="array" aca="1" ref="AA3" ca="1">IFERROR(_FV('Stock List'!$A3,"Employees"),"No data available")</f>
        <v>183323</v>
      </c>
      <c r="AB3" s="18" t="str" cm="1">
        <f t="array" aca="1" ref="AB3" ca="1">IFERROR(_FV('Stock List'!$A3,"Description"),"No data available")</f>
        <v>Alphabet Inc. is a holding company. The Company's segments include Google Services, Google Cloud, and Other Bets. The Google Services segment includes products and services such as ads, Android, Chrome, devices, Google Maps, Google Play, Search, and YouTube. The Google Cloud segment includes infrastructure and platform services, collaboration tools, and other services for enterprise customers. Its Other Bets segment is engaged in the sale of healthcare-related services and Internet services. Its Google Cloud provides enterprise-ready cloud services, including Google Cloud Platform and Google Workspace. Google Cloud Platform provides access to solutions such as artificial intelligence (AI) offerings, including its AI infrastructure, Vertex AI platform, and Gemini for Google Cloud; cybersecurity, and data and analytics. Google Workspace includes cloud-based communication and collaboration tools for enterprises, such as Calendar, Gmail, Docs, Drive, and Meet.</v>
      </c>
    </row>
    <row r="4" spans="1:28" s="6" customFormat="1" ht="26.25" customHeight="1" x14ac:dyDescent="0.25">
      <c r="A4" s="7" t="e" vm="3">
        <v>#VALUE!</v>
      </c>
      <c r="B4" s="8">
        <v>10</v>
      </c>
      <c r="C4" s="9">
        <v>2100</v>
      </c>
      <c r="D4" s="10" t="str" cm="1">
        <f t="array" aca="1" ref="D4" ca="1">IFERROR(_FV(Table1[[#This Row],[Input Stock Code (ie GOOG, MSFT)]],"Name"),"No data available")</f>
        <v>AMAZON.COM, INC.</v>
      </c>
      <c r="E4" s="11">
        <f ca="1">IFERROR(Table1[[#This Row],[Input Number of Shares/Stocks Owned]]*Table1[[#This Row],[Current Price]],"No data available")</f>
        <v>1911</v>
      </c>
      <c r="F4" s="11">
        <f ca="1">IFERROR(Table1[[#This Row],[Market Value]]-Table1[[#This Row],[Cost basis (Total amount spent)]],"No data available")</f>
        <v>-189</v>
      </c>
      <c r="G4" s="12">
        <f ca="1">IFERROR(Table1[[#This Row],[Unrealized Profit/Loss]]/Table1[[#This Row],[Cost basis (Total amount spent)]],"No data available")</f>
        <v>-0.09</v>
      </c>
      <c r="H4" s="13" cm="1">
        <f t="array" aca="1" ref="H4" ca="1">IFERROR(_FV('Stock List'!$A4,"Change (%)",TRUE),"No data available")</f>
        <v>0.11977</v>
      </c>
      <c r="I4" s="14" cm="1">
        <f t="array" aca="1" ref="I4" ca="1">IFERROR(_FV('Stock List'!$A4,"Change"),"No data available")</f>
        <v>20.440000000000001</v>
      </c>
      <c r="J4" s="14" cm="1">
        <f t="array" aca="1" ref="J4" ca="1">IFERROR(_FV('Stock List'!$A4,"Price"),"No data available")</f>
        <v>191.1</v>
      </c>
      <c r="K4" s="14" cm="1">
        <f t="array" aca="1" ref="K4" ca="1">IFERROR(_FV('Stock List'!$A4,"Low"),"No data available")</f>
        <v>169.93</v>
      </c>
      <c r="L4" s="14" cm="1">
        <f t="array" aca="1" ref="L4" ca="1">IFERROR(_FV('Stock List'!$A4,"Open"),"No data available")</f>
        <v>172.11500000000001</v>
      </c>
      <c r="M4" s="14" cm="1">
        <f t="array" aca="1" ref="M4" ca="1">IFERROR(_FV('Stock List'!$A4,"High"),"No data available")</f>
        <v>192.65</v>
      </c>
      <c r="N4" s="14" cm="1">
        <f t="array" aca="1" ref="N4" ca="1">IFERROR(_FV('Stock List'!$A4,"Previous close",TRUE),"No data available")</f>
        <v>170.66</v>
      </c>
      <c r="O4" s="14" cm="1">
        <f t="array" aca="1" ref="O4" ca="1">IFERROR(_FV('Stock List'!$A4,"52 week low",TRUE),"No data available")</f>
        <v>151.61000000000001</v>
      </c>
      <c r="P4" s="14" cm="1">
        <f t="array" aca="1" ref="P4" ca="1">IFERROR(_FV('Stock List'!$A4,"52 week high",TRUE),"No data available")</f>
        <v>242.52</v>
      </c>
      <c r="Q4" s="14" cm="1">
        <f t="array" aca="1" ref="Q4" ca="1">IFERROR(_FV('Stock List'!$A4,"P/E",TRUE),"No data available")</f>
        <v>34.604900000000001</v>
      </c>
      <c r="R4" s="14" cm="1">
        <f t="array" aca="1" ref="R4" ca="1">IFERROR(_FV('Stock List'!$A4,"Beta"),"No data available")</f>
        <v>1.2645999999999999</v>
      </c>
      <c r="S4" s="15" t="str" cm="1">
        <f t="array" aca="1" ref="S4" ca="1">IFERROR(_FV('Stock List'!$A4,"Industry"),"No data available")</f>
        <v>Diversified Retail</v>
      </c>
      <c r="T4" s="14" t="str" cm="1">
        <f t="array" aca="1" ref="T4" ca="1">IFERROR(_FV('Stock List'!$A4,"Currency"),"No data available")</f>
        <v>USD</v>
      </c>
      <c r="U4" s="15" t="str" cm="1">
        <f t="array" aca="1" ref="U4" ca="1">IFERROR(_FV('Stock List'!$A4,"Exchange"),"No data available")</f>
        <v>Nasdaq Stock Market</v>
      </c>
      <c r="V4" s="14" t="str" cm="1">
        <f t="array" aca="1" ref="V4" ca="1">IFERROR(_FV('Stock List'!$A4,"Exchange abbreviation",TRUE),"No data available")</f>
        <v>XNAS</v>
      </c>
      <c r="W4" s="16" cm="1">
        <f t="array" aca="1" ref="W4" ca="1">IFERROR(_FV('Stock List'!$A4,"Volume"),"No data available")</f>
        <v>116804328</v>
      </c>
      <c r="X4" s="16" cm="1">
        <f t="array" aca="1" ref="X4" ca="1">IFERROR(_FV('Stock List'!$A4,"Volume average",TRUE),"No data available")</f>
        <v>54950104</v>
      </c>
      <c r="Y4" s="11" cm="1">
        <f t="array" aca="1" ref="Y4" ca="1">IFERROR(_FV('Stock List'!$A4,"Market cap",TRUE),"No data available")</f>
        <v>2025226203000</v>
      </c>
      <c r="Z4" s="16" cm="1">
        <f t="array" aca="1" ref="Z4" ca="1">IFERROR(_FV('Stock List'!$A4,"Shares outstanding",TRUE),"No data available")</f>
        <v>10597730000</v>
      </c>
      <c r="AA4" s="17" cm="1">
        <f t="array" aca="1" ref="AA4" ca="1">IFERROR(_FV('Stock List'!$A4,"Employees"),"No data available")</f>
        <v>1556000</v>
      </c>
      <c r="AB4" s="18" t="str" cm="1">
        <f t="array" aca="1" ref="AB4" ca="1">IFERROR(_FV('Stock List'!$A4,"Description"),"No data available")</f>
        <v>Amazon.com, Inc. provides a range of products and services to customers. The products offered through its stores include merchandise and content it has purchased for resale and products offered by third-party sellers. The Company’s segments include North America, International and Amazon Web Services (AWS). It serves consumers through its online and physical stores and focuses on selection, price, and convenience. Customers access its offerings through its websites, mobile apps, Alexa, devices, streaming, and physically visiting its stores. It also manufactures and sells electronic devices, including Kindle, Fire tablet, Fire TV, Echo, Ring, Blink, and eero, and develops and produces media content. It serves developers and enterprises of all sizes, including start-ups, government agencies, and academic institutions, through AWS, which offers a set of on-demand technology services, including compute, storage, database, analytics, and machine learning, and other services.</v>
      </c>
    </row>
    <row r="5" spans="1:28" s="6" customFormat="1" ht="26.25" customHeight="1" x14ac:dyDescent="0.25">
      <c r="A5" s="7" t="e" vm="4">
        <v>#VALUE!</v>
      </c>
      <c r="B5" s="8">
        <v>20</v>
      </c>
      <c r="C5" s="9">
        <v>8020</v>
      </c>
      <c r="D5" s="10" t="str" cm="1">
        <f t="array" aca="1" ref="D5" ca="1">IFERROR(_FV(Table1[[#This Row],[Input Stock Code (ie GOOG, MSFT)]],"Name"),"No data available")</f>
        <v>Meta Platforms, Inc.</v>
      </c>
      <c r="E5" s="11">
        <f ca="1">IFERROR(Table1[[#This Row],[Input Number of Shares/Stocks Owned]]*Table1[[#This Row],[Current Price]],"No data available")</f>
        <v>11715.4</v>
      </c>
      <c r="F5" s="11">
        <f ca="1">IFERROR(Table1[[#This Row],[Market Value]]-Table1[[#This Row],[Cost basis (Total amount spent)]],"No data available")</f>
        <v>3695.3999999999996</v>
      </c>
      <c r="G5" s="12">
        <f ca="1">IFERROR(Table1[[#This Row],[Unrealized Profit/Loss]]/Table1[[#This Row],[Cost basis (Total amount spent)]],"No data available")</f>
        <v>0.46077306733167078</v>
      </c>
      <c r="H5" s="13" cm="1">
        <f t="array" aca="1" ref="H5" ca="1">IFERROR(_FV('Stock List'!$A5,"Change (%)",TRUE),"No data available")</f>
        <v>0.14755599999999999</v>
      </c>
      <c r="I5" s="14" cm="1">
        <f t="array" aca="1" ref="I5" ca="1">IFERROR(_FV('Stock List'!$A5,"Change"),"No data available")</f>
        <v>75.319999999999993</v>
      </c>
      <c r="J5" s="14" cm="1">
        <f t="array" aca="1" ref="J5" ca="1">IFERROR(_FV('Stock List'!$A5,"Price"),"No data available")</f>
        <v>585.77</v>
      </c>
      <c r="K5" s="14" cm="1">
        <f t="array" aca="1" ref="K5" ca="1">IFERROR(_FV('Stock List'!$A5,"Low"),"No data available")</f>
        <v>502.11</v>
      </c>
      <c r="L5" s="14" cm="1">
        <f t="array" aca="1" ref="L5" ca="1">IFERROR(_FV('Stock List'!$A5,"Open"),"No data available")</f>
        <v>509.26499999999999</v>
      </c>
      <c r="M5" s="14" cm="1">
        <f t="array" aca="1" ref="M5" ca="1">IFERROR(_FV('Stock List'!$A5,"High"),"No data available")</f>
        <v>587.89</v>
      </c>
      <c r="N5" s="14" cm="1">
        <f t="array" aca="1" ref="N5" ca="1">IFERROR(_FV('Stock List'!$A5,"Previous close",TRUE),"No data available")</f>
        <v>510.45</v>
      </c>
      <c r="O5" s="14" cm="1">
        <f t="array" aca="1" ref="O5" ca="1">IFERROR(_FV('Stock List'!$A5,"52 week low",TRUE),"No data available")</f>
        <v>414.5</v>
      </c>
      <c r="P5" s="14" cm="1">
        <f t="array" aca="1" ref="P5" ca="1">IFERROR(_FV('Stock List'!$A5,"52 week high",TRUE),"No data available")</f>
        <v>740.91</v>
      </c>
      <c r="Q5" s="14" cm="1">
        <f t="array" aca="1" ref="Q5" ca="1">IFERROR(_FV('Stock List'!$A5,"P/E",TRUE),"No data available")</f>
        <v>24.244599999999998</v>
      </c>
      <c r="R5" s="14" cm="1">
        <f t="array" aca="1" ref="R5" ca="1">IFERROR(_FV('Stock List'!$A5,"Beta"),"No data available")</f>
        <v>1.2179</v>
      </c>
      <c r="S5" s="15" t="str" cm="1">
        <f t="array" aca="1" ref="S5" ca="1">IFERROR(_FV('Stock List'!$A5,"Industry"),"No data available")</f>
        <v>Software &amp; IT Services</v>
      </c>
      <c r="T5" s="14" t="str" cm="1">
        <f t="array" aca="1" ref="T5" ca="1">IFERROR(_FV('Stock List'!$A5,"Currency"),"No data available")</f>
        <v>USD</v>
      </c>
      <c r="U5" s="15" t="str" cm="1">
        <f t="array" aca="1" ref="U5" ca="1">IFERROR(_FV('Stock List'!$A5,"Exchange"),"No data available")</f>
        <v>Nasdaq Stock Market</v>
      </c>
      <c r="V5" s="14" t="str" cm="1">
        <f t="array" aca="1" ref="V5" ca="1">IFERROR(_FV('Stock List'!$A5,"Exchange abbreviation",TRUE),"No data available")</f>
        <v>XNAS</v>
      </c>
      <c r="W5" s="16" cm="1">
        <f t="array" aca="1" ref="W5" ca="1">IFERROR(_FV('Stock List'!$A5,"Volume"),"No data available")</f>
        <v>39216578</v>
      </c>
      <c r="X5" s="16" cm="1">
        <f t="array" aca="1" ref="X5" ca="1">IFERROR(_FV('Stock List'!$A5,"Volume average",TRUE),"No data available")</f>
        <v>19817662</v>
      </c>
      <c r="Y5" s="11" cm="1">
        <f t="array" aca="1" ref="Y5" ca="1">IFERROR(_FV('Stock List'!$A5,"Market cap",TRUE),"No data available")</f>
        <v>1484141432430</v>
      </c>
      <c r="Z5" s="16" cm="1">
        <f t="array" aca="1" ref="Z5" ca="1">IFERROR(_FV('Stock List'!$A5,"Shares outstanding",TRUE),"No data available")</f>
        <v>2533659000</v>
      </c>
      <c r="AA5" s="17" cm="1">
        <f t="array" aca="1" ref="AA5" ca="1">IFERROR(_FV('Stock List'!$A5,"Employees"),"No data available")</f>
        <v>74067</v>
      </c>
      <c r="AB5" s="18" t="str" cm="1">
        <f t="array" aca="1" ref="AB5" ca="1">IFERROR(_FV('Stock List'!$A5,"Description"),"No data available")</f>
        <v>Meta Platforms, Inc. builds technology that helps people connect and share, find communities, and grow businesses. The Company’s products enable people to connect and share with friends and family through mobile devices, personal computers, virtual reality (VR) and mixed reality (MR) headsets, and wearables. It operates through two segments: Family of Apps (FoA) and Reality Labs (RL). The FoA segment includes Facebook, Instagram, Messenger, Threads and WhatsApp. The RL includes augmented, mixed and virtual reality related consumer hardware, software, and content. Instagram is a place where people and creators can connect and express themselves through photos, video, and private messaging, and discover and shop from their favorite businesses. Threads is an application for text-based updates and public conversations. Its RL product offerings in VR include Meta Quest devices, and software and content available through the Meta Horizon Store, which enable a range of social experiences.</v>
      </c>
    </row>
    <row r="6" spans="1:28" s="6" customFormat="1" ht="26.25" customHeight="1" x14ac:dyDescent="0.25">
      <c r="A6" s="7" t="e" vm="5">
        <v>#VALUE!</v>
      </c>
      <c r="B6" s="8">
        <v>3</v>
      </c>
      <c r="C6" s="9">
        <v>800</v>
      </c>
      <c r="D6" s="10" t="str" cm="1">
        <f t="array" aca="1" ref="D6" ca="1">IFERROR(_FV(Table1[[#This Row],[Input Stock Code (ie GOOG, MSFT)]],"Name"),"No data available")</f>
        <v>MICROSOFT CORPORATION</v>
      </c>
      <c r="E6" s="11">
        <f ca="1">IFERROR(Table1[[#This Row],[Input Number of Shares/Stocks Owned]]*Table1[[#This Row],[Current Price]],"No data available")</f>
        <v>1171.47</v>
      </c>
      <c r="F6" s="11">
        <f ca="1">IFERROR(Table1[[#This Row],[Market Value]]-Table1[[#This Row],[Cost basis (Total amount spent)]],"No data available")</f>
        <v>371.47</v>
      </c>
      <c r="G6" s="12">
        <f ca="1">IFERROR(Table1[[#This Row],[Unrealized Profit/Loss]]/Table1[[#This Row],[Cost basis (Total amount spent)]],"No data available")</f>
        <v>0.46433750000000001</v>
      </c>
      <c r="H6" s="13" cm="1">
        <f t="array" aca="1" ref="H6" ca="1">IFERROR(_FV('Stock List'!$A6,"Change (%)",TRUE),"No data available")</f>
        <v>0.101337</v>
      </c>
      <c r="I6" s="14" cm="1">
        <f t="array" aca="1" ref="I6" ca="1">IFERROR(_FV('Stock List'!$A6,"Change"),"No data available")</f>
        <v>35.93</v>
      </c>
      <c r="J6" s="14" cm="1">
        <f t="array" aca="1" ref="J6" ca="1">IFERROR(_FV('Stock List'!$A6,"Price"),"No data available")</f>
        <v>390.49</v>
      </c>
      <c r="K6" s="14" cm="1">
        <f t="array" aca="1" ref="K6" ca="1">IFERROR(_FV('Stock List'!$A6,"Low"),"No data available")</f>
        <v>353.1</v>
      </c>
      <c r="L6" s="14" cm="1">
        <f t="array" aca="1" ref="L6" ca="1">IFERROR(_FV('Stock List'!$A6,"Open"),"No data available")</f>
        <v>353.53500000000003</v>
      </c>
      <c r="M6" s="14" cm="1">
        <f t="array" aca="1" ref="M6" ca="1">IFERROR(_FV('Stock List'!$A6,"High"),"No data available")</f>
        <v>393.22500000000002</v>
      </c>
      <c r="N6" s="14" cm="1">
        <f t="array" aca="1" ref="N6" ca="1">IFERROR(_FV('Stock List'!$A6,"Previous close",TRUE),"No data available")</f>
        <v>354.56</v>
      </c>
      <c r="O6" s="14" cm="1">
        <f t="array" aca="1" ref="O6" ca="1">IFERROR(_FV('Stock List'!$A6,"52 week low",TRUE),"No data available")</f>
        <v>344.79</v>
      </c>
      <c r="P6" s="14" cm="1">
        <f t="array" aca="1" ref="P6" ca="1">IFERROR(_FV('Stock List'!$A6,"52 week high",TRUE),"No data available")</f>
        <v>468.35</v>
      </c>
      <c r="Q6" s="14" cm="1">
        <f t="array" aca="1" ref="Q6" ca="1">IFERROR(_FV('Stock List'!$A6,"P/E",TRUE),"No data available")</f>
        <v>31.454499999999999</v>
      </c>
      <c r="R6" s="14" cm="1">
        <f t="array" aca="1" ref="R6" ca="1">IFERROR(_FV('Stock List'!$A6,"Beta"),"No data available")</f>
        <v>0.94779999999999998</v>
      </c>
      <c r="S6" s="15" t="str" cm="1">
        <f t="array" aca="1" ref="S6" ca="1">IFERROR(_FV('Stock List'!$A6,"Industry"),"No data available")</f>
        <v>Software &amp; IT Services</v>
      </c>
      <c r="T6" s="14" t="str" cm="1">
        <f t="array" aca="1" ref="T6" ca="1">IFERROR(_FV('Stock List'!$A6,"Currency"),"No data available")</f>
        <v>USD</v>
      </c>
      <c r="U6" s="15" t="str" cm="1">
        <f t="array" aca="1" ref="U6" ca="1">IFERROR(_FV('Stock List'!$A6,"Exchange"),"No data available")</f>
        <v>Nasdaq Stock Market</v>
      </c>
      <c r="V6" s="14" t="str" cm="1">
        <f t="array" aca="1" ref="V6" ca="1">IFERROR(_FV('Stock List'!$A6,"Exchange abbreviation",TRUE),"No data available")</f>
        <v>XNAS</v>
      </c>
      <c r="W6" s="16" cm="1">
        <f t="array" aca="1" ref="W6" ca="1">IFERROR(_FV('Stock List'!$A6,"Volume"),"No data available")</f>
        <v>50199696</v>
      </c>
      <c r="X6" s="16" cm="1">
        <f t="array" aca="1" ref="X6" ca="1">IFERROR(_FV('Stock List'!$A6,"Volume average",TRUE),"No data available")</f>
        <v>25637776</v>
      </c>
      <c r="Y6" s="11" cm="1">
        <f t="array" aca="1" ref="Y6" ca="1">IFERROR(_FV('Stock List'!$A6,"Market cap",TRUE),"No data available")</f>
        <v>2902895631180</v>
      </c>
      <c r="Z6" s="16" cm="1">
        <f t="array" aca="1" ref="Z6" ca="1">IFERROR(_FV('Stock List'!$A6,"Shares outstanding",TRUE),"No data available")</f>
        <v>7433982000</v>
      </c>
      <c r="AA6" s="17" cm="1">
        <f t="array" aca="1" ref="AA6" ca="1">IFERROR(_FV('Stock List'!$A6,"Employees"),"No data available")</f>
        <v>228000</v>
      </c>
      <c r="AB6" s="18" t="str" cm="1">
        <f t="array" aca="1" ref="AB6" ca="1">IFERROR(_FV('Stock List'!$A6,"Description"),"No data available")</f>
        <v>Microsoft Corporation is a technology company. The Company develops and supports software, services, devices, and solutions. The Company’s segments include Productivity and Business Processes, Intelligent Cloud, and More Personal Computing. The Productivity and Business Processes segment consists of products and services in its portfolio of productivity, communication, and information services. This segment primarily comprises: Office Commercial, Office Consumer, LinkedIn, and Dynamics business solutions. The Intelligent Cloud segment consists of server products and cloud services, including Azure and other cloud services, SQL Server, Windows Server, Visual Studio, System Center, and related Client Access Licenses (CALs), and Nuance and GitHub; and Enterprise Services, including enterprise support services, industry solutions and Nuance professional services. The More Personal Computing segment primarily comprises Windows, Devices, Gaming, and search and news advertising.</v>
      </c>
    </row>
    <row r="7" spans="1:28" s="6" customFormat="1" ht="26.25" customHeight="1" x14ac:dyDescent="0.25">
      <c r="A7" s="7" t="e" vm="6">
        <v>#VALUE!</v>
      </c>
      <c r="B7" s="8">
        <v>8</v>
      </c>
      <c r="C7" s="9">
        <v>600</v>
      </c>
      <c r="D7" s="10" t="str" cm="1">
        <f t="array" aca="1" ref="D7" ca="1">IFERROR(_FV(Table1[[#This Row],[Input Stock Code (ie GOOG, MSFT)]],"Name"),"No data available")</f>
        <v>NVIDIA CORPORATION</v>
      </c>
      <c r="E7" s="11">
        <f ca="1">IFERROR(Table1[[#This Row],[Input Number of Shares/Stocks Owned]]*Table1[[#This Row],[Current Price]],"No data available")</f>
        <v>914.64</v>
      </c>
      <c r="F7" s="11">
        <f ca="1">IFERROR(Table1[[#This Row],[Market Value]]-Table1[[#This Row],[Cost basis (Total amount spent)]],"No data available")</f>
        <v>314.64</v>
      </c>
      <c r="G7" s="12">
        <f ca="1">IFERROR(Table1[[#This Row],[Unrealized Profit/Loss]]/Table1[[#This Row],[Cost basis (Total amount spent)]],"No data available")</f>
        <v>0.52439999999999998</v>
      </c>
      <c r="H7" s="13" cm="1">
        <f t="array" aca="1" ref="H7" ca="1">IFERROR(_FV('Stock List'!$A7,"Change (%)",TRUE),"No data available")</f>
        <v>0.187227</v>
      </c>
      <c r="I7" s="14" cm="1">
        <f t="array" aca="1" ref="I7" ca="1">IFERROR(_FV('Stock List'!$A7,"Change"),"No data available")</f>
        <v>18.03</v>
      </c>
      <c r="J7" s="14" cm="1">
        <f t="array" aca="1" ref="J7" ca="1">IFERROR(_FV('Stock List'!$A7,"Price"),"No data available")</f>
        <v>114.33</v>
      </c>
      <c r="K7" s="14" cm="1">
        <f t="array" aca="1" ref="K7" ca="1">IFERROR(_FV('Stock List'!$A7,"Low"),"No data available")</f>
        <v>97.530100000000004</v>
      </c>
      <c r="L7" s="14" cm="1">
        <f t="array" aca="1" ref="L7" ca="1">IFERROR(_FV('Stock List'!$A7,"Open"),"No data available")</f>
        <v>98.89</v>
      </c>
      <c r="M7" s="14" cm="1">
        <f t="array" aca="1" ref="M7" ca="1">IFERROR(_FV('Stock List'!$A7,"High"),"No data available")</f>
        <v>115.1</v>
      </c>
      <c r="N7" s="14" cm="1">
        <f t="array" aca="1" ref="N7" ca="1">IFERROR(_FV('Stock List'!$A7,"Previous close",TRUE),"No data available")</f>
        <v>96.3</v>
      </c>
      <c r="O7" s="14" cm="1">
        <f t="array" aca="1" ref="O7" ca="1">IFERROR(_FV('Stock List'!$A7,"52 week low",TRUE),"No data available")</f>
        <v>75.605999999999995</v>
      </c>
      <c r="P7" s="14" cm="1">
        <f t="array" aca="1" ref="P7" ca="1">IFERROR(_FV('Stock List'!$A7,"52 week high",TRUE),"No data available")</f>
        <v>153.13</v>
      </c>
      <c r="Q7" s="14" cm="1">
        <f t="array" aca="1" ref="Q7" ca="1">IFERROR(_FV('Stock List'!$A7,"P/E",TRUE),"No data available")</f>
        <v>38.894500000000001</v>
      </c>
      <c r="R7" s="14" cm="1">
        <f t="array" aca="1" ref="R7" ca="1">IFERROR(_FV('Stock List'!$A7,"Beta"),"No data available")</f>
        <v>2.0306999999999999</v>
      </c>
      <c r="S7" s="15" t="str" cm="1">
        <f t="array" aca="1" ref="S7" ca="1">IFERROR(_FV('Stock List'!$A7,"Industry"),"No data available")</f>
        <v>Semiconductors &amp; Semiconductor Equipment</v>
      </c>
      <c r="T7" s="14" t="str" cm="1">
        <f t="array" aca="1" ref="T7" ca="1">IFERROR(_FV('Stock List'!$A7,"Currency"),"No data available")</f>
        <v>USD</v>
      </c>
      <c r="U7" s="15" t="str" cm="1">
        <f t="array" aca="1" ref="U7" ca="1">IFERROR(_FV('Stock List'!$A7,"Exchange"),"No data available")</f>
        <v>Nasdaq Stock Market</v>
      </c>
      <c r="V7" s="14" t="str" cm="1">
        <f t="array" aca="1" ref="V7" ca="1">IFERROR(_FV('Stock List'!$A7,"Exchange abbreviation",TRUE),"No data available")</f>
        <v>XNAS</v>
      </c>
      <c r="W7" s="16" cm="1">
        <f t="array" aca="1" ref="W7" ca="1">IFERROR(_FV('Stock List'!$A7,"Volume"),"No data available")</f>
        <v>612918336</v>
      </c>
      <c r="X7" s="16" cm="1">
        <f t="array" aca="1" ref="X7" ca="1">IFERROR(_FV('Stock List'!$A7,"Volume average",TRUE),"No data available")</f>
        <v>310916685</v>
      </c>
      <c r="Y7" s="11" cm="1">
        <f t="array" aca="1" ref="Y7" ca="1">IFERROR(_FV('Stock List'!$A7,"Market cap",TRUE),"No data available")</f>
        <v>2789652000000</v>
      </c>
      <c r="Z7" s="16" cm="1">
        <f t="array" aca="1" ref="Z7" ca="1">IFERROR(_FV('Stock List'!$A7,"Shares outstanding",TRUE),"No data available")</f>
        <v>24400000000</v>
      </c>
      <c r="AA7" s="17" cm="1">
        <f t="array" aca="1" ref="AA7" ca="1">IFERROR(_FV('Stock List'!$A7,"Employees"),"No data available")</f>
        <v>36000</v>
      </c>
      <c r="AB7" s="18" t="str" cm="1">
        <f t="array" aca="1" ref="AB7" ca="1">IFERROR(_FV('Stock List'!$A7,"Description"),"No data available")</f>
        <v>NVIDIA Corporation is a full-stack computing infrastructure company. The Company is engaged in accelerated computing to help solve the challenging computational problems. The Company’s segments include Compute &amp; Networking and Graphics. The Compute &amp; Networking segment includes its Data Center accelerated computing platforms and artificial intelligence (AI) solutions and software; networking; automotive platforms and autonomous and electric vehicle solutions; Jetson for robotics and other embedded platforms, and DGX Cloud computing services. The Graphics segment includes GeForce GPUs for gaming and PCs, the GeForce NOW game streaming service and related infrastructure, and solutions for gaming platforms; Quadro/NVIDIA RTX GPUs for enterprise workstation graphics; virtual GPU software for cloud-based visual and virtual computing; automotive platforms for infotainment systems, and Omniverse Enterprise software for building and operating three-dimensional Internet applications.</v>
      </c>
    </row>
    <row r="8" spans="1:28" s="6" customFormat="1" ht="26.25" customHeight="1" x14ac:dyDescent="0.25">
      <c r="A8" s="7" t="e" vm="7">
        <v>#VALUE!</v>
      </c>
      <c r="B8" s="8">
        <v>9</v>
      </c>
      <c r="C8" s="9">
        <v>2015</v>
      </c>
      <c r="D8" s="10" t="str" cm="1">
        <f t="array" aca="1" ref="D8" ca="1">IFERROR(_FV(Table1[[#This Row],[Input Stock Code (ie GOOG, MSFT)]],"Name"),"No data available")</f>
        <v>SALESFORCE, INC.</v>
      </c>
      <c r="E8" s="11">
        <f ca="1">IFERROR(Table1[[#This Row],[Input Number of Shares/Stocks Owned]]*Table1[[#This Row],[Current Price]],"No data available")</f>
        <v>2386.5300000000002</v>
      </c>
      <c r="F8" s="11">
        <f ca="1">IFERROR(Table1[[#This Row],[Market Value]]-Table1[[#This Row],[Cost basis (Total amount spent)]],"No data available")</f>
        <v>371.5300000000002</v>
      </c>
      <c r="G8" s="12">
        <f ca="1">IFERROR(Table1[[#This Row],[Unrealized Profit/Loss]]/Table1[[#This Row],[Cost basis (Total amount spent)]],"No data available")</f>
        <v>0.18438213399503733</v>
      </c>
      <c r="H8" s="13" cm="1">
        <f t="array" aca="1" ref="H8" ca="1">IFERROR(_FV('Stock List'!$A8,"Change (%)",TRUE),"No data available")</f>
        <v>8.6806999999999995E-2</v>
      </c>
      <c r="I8" s="14" cm="1">
        <f t="array" aca="1" ref="I8" ca="1">IFERROR(_FV('Stock List'!$A8,"Change"),"No data available")</f>
        <v>21.18</v>
      </c>
      <c r="J8" s="14" cm="1">
        <f t="array" aca="1" ref="J8" ca="1">IFERROR(_FV('Stock List'!$A8,"Price"),"No data available")</f>
        <v>265.17</v>
      </c>
      <c r="K8" s="14" cm="1">
        <f t="array" aca="1" ref="K8" ca="1">IFERROR(_FV('Stock List'!$A8,"Low"),"No data available")</f>
        <v>240.9</v>
      </c>
      <c r="L8" s="14" cm="1">
        <f t="array" aca="1" ref="L8" ca="1">IFERROR(_FV('Stock List'!$A8,"Open"),"No data available")</f>
        <v>240.9</v>
      </c>
      <c r="M8" s="14" cm="1">
        <f t="array" aca="1" ref="M8" ca="1">IFERROR(_FV('Stock List'!$A8,"High"),"No data available")</f>
        <v>268.17</v>
      </c>
      <c r="N8" s="14" cm="1">
        <f t="array" aca="1" ref="N8" ca="1">IFERROR(_FV('Stock List'!$A8,"Previous close",TRUE),"No data available")</f>
        <v>243.99</v>
      </c>
      <c r="O8" s="14" cm="1">
        <f t="array" aca="1" ref="O8" ca="1">IFERROR(_FV('Stock List'!$A8,"52 week low",TRUE),"No data available")</f>
        <v>212</v>
      </c>
      <c r="P8" s="14" cm="1">
        <f t="array" aca="1" ref="P8" ca="1">IFERROR(_FV('Stock List'!$A8,"52 week high",TRUE),"No data available")</f>
        <v>369</v>
      </c>
      <c r="Q8" s="14" cm="1">
        <f t="array" aca="1" ref="Q8" ca="1">IFERROR(_FV('Stock List'!$A8,"P/E",TRUE),"No data available")</f>
        <v>41.586199999999998</v>
      </c>
      <c r="R8" s="14" cm="1">
        <f t="array" aca="1" ref="R8" ca="1">IFERROR(_FV('Stock List'!$A8,"Beta"),"No data available")</f>
        <v>1.3613</v>
      </c>
      <c r="S8" s="15" t="str" cm="1">
        <f t="array" aca="1" ref="S8" ca="1">IFERROR(_FV('Stock List'!$A8,"Industry"),"No data available")</f>
        <v>Software &amp; IT Services</v>
      </c>
      <c r="T8" s="14" t="str" cm="1">
        <f t="array" aca="1" ref="T8" ca="1">IFERROR(_FV('Stock List'!$A8,"Currency"),"No data available")</f>
        <v>USD</v>
      </c>
      <c r="U8" s="15" t="str" cm="1">
        <f t="array" aca="1" ref="U8" ca="1">IFERROR(_FV('Stock List'!$A8,"Exchange"),"No data available")</f>
        <v>New York Stock Exchange</v>
      </c>
      <c r="V8" s="14" t="str" cm="1">
        <f t="array" aca="1" ref="V8" ca="1">IFERROR(_FV('Stock List'!$A8,"Exchange abbreviation",TRUE),"No data available")</f>
        <v>XNYS</v>
      </c>
      <c r="W8" s="16" cm="1">
        <f t="array" aca="1" ref="W8" ca="1">IFERROR(_FV('Stock List'!$A8,"Volume"),"No data available")</f>
        <v>12491148</v>
      </c>
      <c r="X8" s="16" cm="1">
        <f t="array" aca="1" ref="X8" ca="1">IFERROR(_FV('Stock List'!$A8,"Volume average",TRUE),"No data available")</f>
        <v>7232038</v>
      </c>
      <c r="Y8" s="11" cm="1">
        <f t="array" aca="1" ref="Y8" ca="1">IFERROR(_FV('Stock List'!$A8,"Market cap",TRUE),"No data available")</f>
        <v>254828370000</v>
      </c>
      <c r="Z8" s="16" cm="1">
        <f t="array" aca="1" ref="Z8" ca="1">IFERROR(_FV('Stock List'!$A8,"Shares outstanding",TRUE),"No data available")</f>
        <v>961000000</v>
      </c>
      <c r="AA8" s="17" cm="1">
        <f t="array" aca="1" ref="AA8" ca="1">IFERROR(_FV('Stock List'!$A8,"Employees"),"No data available")</f>
        <v>76453</v>
      </c>
      <c r="AB8" s="18" t="str" cm="1">
        <f t="array" aca="1" ref="AB8" ca="1">IFERROR(_FV('Stock List'!$A8,"Description"),"No data available")</f>
        <v>Salesforce, Inc. is a provider of customer relationship management (CRM) technology. The Company helps organizations of any size reimagine their business for the world of artificial intelligence (AI). With Agentforce, its platform, organizations can bring humans together with agents to drive customer success powered by AI, data, and action. With the Salesforce platform, the Company delivers a single source of truth, connecting customer data with integrated AI across systems, apps and devices to help companies sell, service, market and conduct commerce from anywhere. Agentforce is a new layer of the Salesforce platform that enables companies to build and deploy AI agents that can respond to inputs, make decisions and take action autonomously across business functions. Agentforce includes a suite of customizable agents for use across sales, service, marketing and commerce. AgentExchange is the marketplace and community for Agentforce. AgentExchange includes more than 200 partners.</v>
      </c>
    </row>
    <row r="9" spans="1:28" s="6" customFormat="1" ht="26.25" customHeight="1" x14ac:dyDescent="0.25">
      <c r="A9" s="19" t="e" vm="8">
        <v>#VALUE!</v>
      </c>
      <c r="B9" s="8">
        <v>21</v>
      </c>
      <c r="C9" s="9">
        <v>17458</v>
      </c>
      <c r="D9" s="10" t="str" cm="1">
        <f t="array" aca="1" ref="D9" ca="1">IFERROR(_FV(Table1[[#This Row],[Input Stock Code (ie GOOG, MSFT)]],"Name"),"No data available")</f>
        <v>SERVICENOW, INC.</v>
      </c>
      <c r="E9" s="20">
        <f ca="1">IFERROR(Table1[[#This Row],[Input Number of Shares/Stocks Owned]]*Table1[[#This Row],[Current Price]],"No data available")</f>
        <v>17344.95</v>
      </c>
      <c r="F9" s="20">
        <f ca="1">IFERROR(Table1[[#This Row],[Market Value]]-Table1[[#This Row],[Cost basis (Total amount spent)]],"No data available")</f>
        <v>-113.04999999999927</v>
      </c>
      <c r="G9" s="21">
        <f ca="1">IFERROR(Table1[[#This Row],[Unrealized Profit/Loss]]/Table1[[#This Row],[Cost basis (Total amount spent)]],"No data available")</f>
        <v>-6.4755412991178412E-3</v>
      </c>
      <c r="H9" s="22" cm="1">
        <f t="array" aca="1" ref="H9" ca="1">IFERROR(_FV('Stock List'!$A9,"Change (%)",TRUE),"No data available")</f>
        <v>0.13516999999999998</v>
      </c>
      <c r="I9" s="23" cm="1">
        <f t="array" aca="1" ref="I9" ca="1">IFERROR(_FV('Stock List'!$A9,"Change"),"No data available")</f>
        <v>98.35</v>
      </c>
      <c r="J9" s="23" cm="1">
        <f t="array" aca="1" ref="J9" ca="1">IFERROR(_FV('Stock List'!$A9,"Price"),"No data available")</f>
        <v>825.95</v>
      </c>
      <c r="K9" s="23" cm="1">
        <f t="array" aca="1" ref="K9" ca="1">IFERROR(_FV('Stock List'!$A9,"Low"),"No data available")</f>
        <v>723.2</v>
      </c>
      <c r="L9" s="23" cm="1">
        <f t="array" aca="1" ref="L9" ca="1">IFERROR(_FV('Stock List'!$A9,"Open"),"No data available")</f>
        <v>725</v>
      </c>
      <c r="M9" s="23" cm="1">
        <f t="array" aca="1" ref="M9" ca="1">IFERROR(_FV('Stock List'!$A9,"High"),"No data available")</f>
        <v>831.63499999999999</v>
      </c>
      <c r="N9" s="23" cm="1">
        <f t="array" aca="1" ref="N9" ca="1">IFERROR(_FV('Stock List'!$A9,"Previous close",TRUE),"No data available")</f>
        <v>727.6</v>
      </c>
      <c r="O9" s="23" cm="1">
        <f t="array" aca="1" ref="O9" ca="1">IFERROR(_FV('Stock List'!$A9,"52 week low",TRUE),"No data available")</f>
        <v>637.99</v>
      </c>
      <c r="P9" s="23" cm="1">
        <f t="array" aca="1" ref="P9" ca="1">IFERROR(_FV('Stock List'!$A9,"52 week high",TRUE),"No data available")</f>
        <v>1198.0899999999999</v>
      </c>
      <c r="Q9" s="23" cm="1">
        <f t="array" aca="1" ref="Q9" ca="1">IFERROR(_FV('Stock List'!$A9,"P/E",TRUE),"No data available")</f>
        <v>120.85129999999999</v>
      </c>
      <c r="R9" s="23" cm="1">
        <f t="array" aca="1" ref="R9" ca="1">IFERROR(_FV('Stock List'!$A9,"Beta"),"No data available")</f>
        <v>0.98640000000000005</v>
      </c>
      <c r="S9" s="24" t="str" cm="1">
        <f t="array" aca="1" ref="S9" ca="1">IFERROR(_FV('Stock List'!$A9,"Industry"),"No data available")</f>
        <v>Software &amp; IT Services</v>
      </c>
      <c r="T9" s="23" t="str" cm="1">
        <f t="array" aca="1" ref="T9" ca="1">IFERROR(_FV('Stock List'!$A9,"Currency"),"No data available")</f>
        <v>USD</v>
      </c>
      <c r="U9" s="24" t="str" cm="1">
        <f t="array" aca="1" ref="U9" ca="1">IFERROR(_FV('Stock List'!$A9,"Exchange"),"No data available")</f>
        <v>New York Stock Exchange</v>
      </c>
      <c r="V9" s="23" t="str" cm="1">
        <f t="array" aca="1" ref="V9" ca="1">IFERROR(_FV('Stock List'!$A9,"Exchange abbreviation",TRUE),"No data available")</f>
        <v>XNYS</v>
      </c>
      <c r="W9" s="25" cm="1">
        <f t="array" aca="1" ref="W9" ca="1">IFERROR(_FV('Stock List'!$A9,"Volume"),"No data available")</f>
        <v>3092026</v>
      </c>
      <c r="X9" s="25" cm="1">
        <f t="array" aca="1" ref="X9" ca="1">IFERROR(_FV('Stock List'!$A9,"Volume average",TRUE),"No data available")</f>
        <v>2166055</v>
      </c>
      <c r="Y9" s="20" cm="1">
        <f t="array" aca="1" ref="Y9" ca="1">IFERROR(_FV('Stock List'!$A9,"Market cap",TRUE),"No data available")</f>
        <v>170973549685</v>
      </c>
      <c r="Z9" s="25" cm="1">
        <f t="array" aca="1" ref="Z9" ca="1">IFERROR(_FV('Stock List'!$A9,"Shares outstanding",TRUE),"No data available")</f>
        <v>207002300</v>
      </c>
      <c r="AA9" s="26" cm="1">
        <f t="array" aca="1" ref="AA9" ca="1">IFERROR(_FV('Stock List'!$A9,"Employees"),"No data available")</f>
        <v>26293</v>
      </c>
      <c r="AB9" s="27" t="str" cm="1">
        <f t="array" aca="1" ref="AB9" ca="1">IFERROR(_FV('Stock List'!$A9,"Description"),"No data available")</f>
        <v>ServiceNow, Inc. provides an artificial intelligence (AI) platform for business transformation. The Company’s AI platform connects people, processes, data, and devices to increase productivity and maximize business outcomes. Its intelligent platform, the Now Platform, is a cloud-based solution that helps enterprises and organizations across public and private sectors digitize workflows. The workflow applications built on the Now Platform are organized in four primary areas: technology, customer and industry, employee and creator. Its technology workflows empower information technology (IT) departments to plan, build, operate and service the IT needs of the business enterprise. Its customer and industry workflows help organizations reimagine their customer experience. Its employee workflows help customers simplify how their employees access services they need. Its creator workflows enable customers to automate processes by creating their own custom workflows on the Now Platform.</v>
      </c>
    </row>
    <row r="10" spans="1:28" ht="26.25" customHeight="1" x14ac:dyDescent="0.25"/>
    <row r="11" spans="1:28" ht="24" customHeight="1" x14ac:dyDescent="0.25"/>
    <row r="12" spans="1:28" ht="24" x14ac:dyDescent="0.25">
      <c r="A12" s="28" t="s">
        <v>24</v>
      </c>
      <c r="B12" s="29">
        <f>SUM(Table1[Cost basis (Total amount spent)])</f>
        <v>33493</v>
      </c>
    </row>
    <row r="13" spans="1:28" ht="24" x14ac:dyDescent="0.25">
      <c r="A13" s="28" t="s">
        <v>21</v>
      </c>
      <c r="B13" s="29">
        <f ca="1">SUM(Table1[Market Value])</f>
        <v>38391.71</v>
      </c>
    </row>
    <row r="14" spans="1:28" ht="24" customHeight="1" x14ac:dyDescent="0.25">
      <c r="A14" s="28" t="s">
        <v>22</v>
      </c>
      <c r="B14" s="29">
        <f ca="1">SUM(Table1[Unrealized Profit/Loss])</f>
        <v>4898.7100000000009</v>
      </c>
    </row>
    <row r="15" spans="1:28" ht="21" customHeight="1" x14ac:dyDescent="0.25">
      <c r="A15" s="30" t="s">
        <v>23</v>
      </c>
      <c r="B15" s="31">
        <f ca="1">B14/B13</f>
        <v>0.12759811948985864</v>
      </c>
    </row>
  </sheetData>
  <phoneticPr fontId="1" type="noConversion"/>
  <conditionalFormatting sqref="B14:B15">
    <cfRule type="cellIs" dxfId="3" priority="1" operator="greaterThan">
      <formula>0</formula>
    </cfRule>
    <cfRule type="cellIs" dxfId="2" priority="2" operator="lessThan">
      <formula>0</formula>
    </cfRule>
  </conditionalFormatting>
  <conditionalFormatting sqref="F2:I9">
    <cfRule type="cellIs" dxfId="1" priority="3" operator="greaterThan">
      <formula>0</formula>
    </cfRule>
    <cfRule type="cellIs" dxfId="0" priority="4" operator="lessThan">
      <formula>0</formula>
    </cfRule>
  </conditionalFormatting>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C540C7327E6C4FB7DC0BEB3B637250" ma:contentTypeVersion="13" ma:contentTypeDescription="Create a new document." ma:contentTypeScope="" ma:versionID="e1058d7673e9bc9c347f7a41649c3a55">
  <xsd:schema xmlns:xsd="http://www.w3.org/2001/XMLSchema" xmlns:xs="http://www.w3.org/2001/XMLSchema" xmlns:p="http://schemas.microsoft.com/office/2006/metadata/properties" xmlns:ns2="35755ebc-51dd-4487-8d32-5e588fc93b47" xmlns:ns3="d6abd239-a23b-4104-9bf7-850ff0ba729f" targetNamespace="http://schemas.microsoft.com/office/2006/metadata/properties" ma:root="true" ma:fieldsID="396944144265bbe20976b9af6fb8d1b8" ns2:_="" ns3:_="">
    <xsd:import namespace="35755ebc-51dd-4487-8d32-5e588fc93b47"/>
    <xsd:import namespace="d6abd239-a23b-4104-9bf7-850ff0ba72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755ebc-51dd-4487-8d32-5e588fc93b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598e8f-5f9f-4ca6-a08d-a1061f57292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abd239-a23b-4104-9bf7-850ff0ba729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62bb21a-03aa-42ee-bb2c-b82c0bd150ce}" ma:internalName="TaxCatchAll" ma:showField="CatchAllData" ma:web="d6abd239-a23b-4104-9bf7-850ff0ba72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5755ebc-51dd-4487-8d32-5e588fc93b47">
      <Terms xmlns="http://schemas.microsoft.com/office/infopath/2007/PartnerControls"/>
    </lcf76f155ced4ddcb4097134ff3c332f>
    <TaxCatchAll xmlns="d6abd239-a23b-4104-9bf7-850ff0ba729f" xsi:nil="true"/>
  </documentManagement>
</p:properties>
</file>

<file path=customXml/itemProps1.xml><?xml version="1.0" encoding="utf-8"?>
<ds:datastoreItem xmlns:ds="http://schemas.openxmlformats.org/officeDocument/2006/customXml" ds:itemID="{F151C647-2615-407F-8608-766ED2C08D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755ebc-51dd-4487-8d32-5e588fc93b47"/>
    <ds:schemaRef ds:uri="d6abd239-a23b-4104-9bf7-850ff0ba72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99EED8-6236-405A-AC71-6D9B0EC077DC}">
  <ds:schemaRefs>
    <ds:schemaRef ds:uri="http://schemas.microsoft.com/sharepoint/v3/contenttype/forms"/>
  </ds:schemaRefs>
</ds:datastoreItem>
</file>

<file path=customXml/itemProps3.xml><?xml version="1.0" encoding="utf-8"?>
<ds:datastoreItem xmlns:ds="http://schemas.openxmlformats.org/officeDocument/2006/customXml" ds:itemID="{3C637D24-A4F8-426C-A522-1E32D4114CF7}">
  <ds:schemaRefs>
    <ds:schemaRef ds:uri="http://schemas.microsoft.com/office/2006/metadata/properties"/>
    <ds:schemaRef ds:uri="http://schemas.microsoft.com/office/infopath/2007/PartnerControls"/>
    <ds:schemaRef ds:uri="35755ebc-51dd-4487-8d32-5e588fc93b47"/>
    <ds:schemaRef ds:uri="d6abd239-a23b-4104-9bf7-850ff0ba72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Stock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Lewin</dc:creator>
  <cp:lastModifiedBy>Nick Lewin</cp:lastModifiedBy>
  <dcterms:created xsi:type="dcterms:W3CDTF">2024-05-27T03:02:06Z</dcterms:created>
  <dcterms:modified xsi:type="dcterms:W3CDTF">2025-04-10T05:39:30Z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0x010100E5C540C7327E6C4FB7DC0BEB3B637250</vt:lpwstr>
  </property>
  <property fmtid="{D5CDD505-2E9C-101B-9397-08002B2CF9AE}" pid="3" name="MediaServiceImageTags">
    <vt:lpwstr/>
  </property>
</Properties>
</file>